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externalReferences>
    <externalReference r:id="rId10"/>
    <externalReference r:id="rId11"/>
  </externalReferences>
  <definedNames>
    <definedName name="_xlnm.Print_Area" localSheetId="0">'Part-I'!$A$1:$W$35</definedName>
    <definedName name="_xlnm.Print_Area" localSheetId="1">'Part-II'!$A$1:$Y$34</definedName>
    <definedName name="_xlnm.Print_Area" localSheetId="3">'Part-IV'!$A$1:$L$31</definedName>
    <definedName name="_xlnm.Print_Area" localSheetId="4">'Part-V-A'!$A$1:$V$17</definedName>
    <definedName name="_xlnm.Print_Area" localSheetId="5">'Part-V-B'!$A$1:$Z$23</definedName>
    <definedName name="_xlnm.Print_Titles" localSheetId="1">'Part-II'!$7:$7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5" authorId="0">
      <text>
        <r>
          <rPr>
            <b/>
            <sz val="12"/>
            <rFont val="Tahoma"/>
            <family val="2"/>
          </rPr>
          <t xml:space="preserve">MARCH' 2012
</t>
        </r>
      </text>
    </comment>
    <comment ref="N26" authorId="0">
      <text>
        <r>
          <rPr>
            <b/>
            <sz val="12"/>
            <rFont val="Tahoma"/>
            <family val="2"/>
          </rPr>
          <t>March' 12</t>
        </r>
      </text>
    </comment>
    <comment ref="O26" authorId="0">
      <text>
        <r>
          <rPr>
            <b/>
            <sz val="12"/>
            <rFont val="Tahoma"/>
            <family val="2"/>
          </rPr>
          <t>March' 12</t>
        </r>
      </text>
    </comment>
  </commentList>
</comments>
</file>

<file path=xl/sharedStrings.xml><?xml version="1.0" encoding="utf-8"?>
<sst xmlns="http://schemas.openxmlformats.org/spreadsheetml/2006/main" count="418" uniqueCount="153">
  <si>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</si>
  <si>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</si>
  <si>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</si>
  <si>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</si>
  <si>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</si>
  <si>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</si>
  <si>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</si>
  <si>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</si>
  <si>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</si>
  <si>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</si>
  <si>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</si>
  <si>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</si>
  <si>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</si>
  <si>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</si>
  <si>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</si>
  <si>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</si>
  <si>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</si>
  <si>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</si>
  <si>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</si>
  <si>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</si>
  <si>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</si>
  <si>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</si>
  <si>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</si>
  <si>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</si>
  <si>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</si>
  <si>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</si>
  <si>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</si>
  <si>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</si>
  <si>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</si>
  <si>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</si>
  <si>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</si>
  <si>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</si>
  <si>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</si>
  <si>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</si>
  <si>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</si>
  <si>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</si>
  <si>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</si>
  <si>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</si>
  <si>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</si>
  <si>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</si>
  <si>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</si>
  <si>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</si>
  <si>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</si>
  <si>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</si>
  <si>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</si>
  <si>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</si>
  <si>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</si>
  <si>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</si>
  <si>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</si>
  <si>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</si>
  <si>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</si>
  <si>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</si>
  <si>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</si>
  <si>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</si>
  <si>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</si>
  <si>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</si>
  <si>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</si>
  <si>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</si>
  <si>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</si>
  <si>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</si>
  <si>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</si>
  <si>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</si>
  <si>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</si>
  <si>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</si>
  <si>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</si>
  <si>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</si>
  <si>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</si>
  <si>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</si>
  <si>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</si>
  <si>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</si>
  <si>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</si>
  <si>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</si>
  <si>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</si>
  <si>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</si>
  <si>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</si>
  <si>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</si>
  <si>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</si>
  <si>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</si>
  <si>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</si>
  <si>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</si>
  <si>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</si>
  <si>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</si>
  <si>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</si>
  <si>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</si>
  <si>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</si>
  <si>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</si>
  <si>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</si>
  <si>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</si>
  <si>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</si>
  <si>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</si>
  <si>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</si>
  <si>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</si>
  <si>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</si>
  <si>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</si>
  <si>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</si>
  <si>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</si>
  <si>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</si>
  <si>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</si>
  <si>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</si>
  <si>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</si>
  <si>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</si>
  <si>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</si>
  <si>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</si>
  <si>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</si>
  <si>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</si>
  <si>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</si>
  <si>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</si>
  <si>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</si>
  <si>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</si>
  <si>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</si>
  <si>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</si>
  <si>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</si>
  <si>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</si>
  <si>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</si>
  <si>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</si>
  <si>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</si>
  <si>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</si>
  <si>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</si>
  <si>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</si>
  <si>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</si>
  <si>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</si>
  <si>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</si>
  <si>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</si>
  <si>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</si>
  <si>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</si>
  <si>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</si>
  <si>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</si>
  <si>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</si>
  <si>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Total               (9+10+11+12)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</si>
  <si>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</si>
  <si>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</si>
  <si>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</si>
  <si>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</si>
  <si>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</si>
  <si>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</si>
  <si>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</si>
  <si>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</si>
  <si>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DPC</t>
  </si>
  <si>
    <t>Total Availability                  (4+5+6+7+8)</t>
  </si>
  <si>
    <t>Bank, Postoffice Account Report</t>
  </si>
  <si>
    <t>Application Registered</t>
  </si>
  <si>
    <t>Cummulative Expenditure  (Rs. in lakh)</t>
  </si>
  <si>
    <t>part I</t>
  </si>
  <si>
    <t xml:space="preserve"> </t>
  </si>
  <si>
    <t>PARI-II</t>
  </si>
  <si>
    <r>
      <t xml:space="preserve">Employment Generation Report for the month of  </t>
    </r>
    <r>
      <rPr>
        <b/>
        <i/>
        <u val="single"/>
        <sz val="20"/>
        <color indexed="40"/>
        <rFont val="Bookman Old Style"/>
        <family val="1"/>
      </rPr>
      <t>MARCH</t>
    </r>
    <r>
      <rPr>
        <u val="single"/>
        <sz val="20"/>
        <rFont val="Bookman Old Style"/>
        <family val="1"/>
      </rPr>
      <t xml:space="preserve"> 2012 (for the financial year 2011-12)</t>
    </r>
  </si>
  <si>
    <t>Financial Performance Under NREGA During the year 2011-12 Up to the Month of MARCH' 2012</t>
  </si>
  <si>
    <t>Physical Performance Under NREGA During the year 2011-12 Up to the Month of MARCH' 2012</t>
  </si>
  <si>
    <t>Transparency Report Under NREGA During the year 2011-12 Up to the Month of March 2012</t>
  </si>
  <si>
    <t>FORMAT FOR MONTHLY PROGRESS REPORT - V-A (Capacity Building - Personnel Report for the Month of March' 2012)</t>
  </si>
  <si>
    <t>FORMAT FOR MONTHLY PROGRESS REPORT - V-B (Capacity Building - Training Report for the Month of March' 2012)</t>
  </si>
  <si>
    <t>March 2011</t>
  </si>
  <si>
    <t xml:space="preserve"> Mahatma Gandhi National Rural Employment Gurantee Act (M.G.N.R.E.G.A.)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</si>
</sst>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  <numFmt numFmtId="178" formatCode="0.0000000000000"/>
    <numFmt numFmtId="179" formatCode="0.00000000000000"/>
    <numFmt numFmtId="180" formatCode="0.000000000000"/>
    <numFmt numFmtId="181" formatCode="0.00000000000"/>
    <numFmt numFmtId="182" formatCode="0.0000000000"/>
    <numFmt numFmtId="183" formatCode="0.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"/>
    <numFmt numFmtId="191" formatCode="0.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;[Red]0"/>
    <numFmt numFmtId="197" formatCode="#,##0.00000;[Red]#,##0.00000"/>
    <numFmt numFmtId="198" formatCode="0.00000;[Red]0.00000"/>
    <numFmt numFmtId="199" formatCode="dd/mm/yyyy;@"/>
    <numFmt numFmtId="200" formatCode="0.00;[Red]0.00"/>
    <numFmt numFmtId="201" formatCode="0.000000000;[Red]0.000000000"/>
    <numFmt numFmtId="202" formatCode="0.0000;[Red]0.0000"/>
    <numFmt numFmtId="203" formatCode="0.000;[Red]0.000"/>
    <numFmt numFmtId="204" formatCode="0.00000_);\(0.00000\)"/>
  </numFmts>
  <fonts count="1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b/>
      <sz val="12"/>
      <name val="Tahoma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u val="single"/>
      <sz val="16"/>
      <name val="Book Antiqua"/>
      <family val="1"/>
    </font>
    <font>
      <sz val="14"/>
      <name val="Arial"/>
      <family val="2"/>
    </font>
    <font>
      <sz val="11"/>
      <name val="Arial"/>
      <family val="2"/>
    </font>
    <font>
      <b/>
      <sz val="16"/>
      <name val="Lucida Bright"/>
      <family val="1"/>
    </font>
    <font>
      <sz val="14"/>
      <name val="Calibri"/>
      <family val="2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sz val="10"/>
      <name val="Bodoni Bd BT"/>
      <family val="1"/>
    </font>
    <font>
      <u val="single"/>
      <sz val="14"/>
      <name val="Arial Narrow"/>
      <family val="2"/>
    </font>
    <font>
      <sz val="14"/>
      <name val="Trebuchet MS"/>
      <family val="2"/>
    </font>
    <font>
      <b/>
      <i/>
      <sz val="9"/>
      <name val="Bookman Old Style"/>
      <family val="1"/>
    </font>
    <font>
      <sz val="16"/>
      <color indexed="8"/>
      <name val="Cooper BlkItHd BT"/>
      <family val="1"/>
    </font>
    <font>
      <u val="single"/>
      <sz val="20"/>
      <name val="Bookman Old Style"/>
      <family val="1"/>
    </font>
    <font>
      <b/>
      <i/>
      <u val="single"/>
      <sz val="20"/>
      <color indexed="4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Trebuchet MS"/>
      <family val="2"/>
    </font>
    <font>
      <sz val="14"/>
      <color indexed="10"/>
      <name val="CG Omega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17"/>
      <name val="Verdana"/>
      <family val="2"/>
    </font>
    <font>
      <sz val="11"/>
      <color indexed="8"/>
      <name val="Bookman Old Style"/>
      <family val="1"/>
    </font>
    <font>
      <sz val="11"/>
      <color indexed="8"/>
      <name val="CG Omega"/>
      <family val="2"/>
    </font>
    <font>
      <sz val="10"/>
      <color indexed="8"/>
      <name val="Bodoni Bd BT"/>
      <family val="1"/>
    </font>
    <font>
      <b/>
      <sz val="14"/>
      <color indexed="8"/>
      <name val="Lucida Bright"/>
      <family val="1"/>
    </font>
    <font>
      <b/>
      <sz val="12"/>
      <name val="Lucida Bright"/>
      <family val="1"/>
    </font>
    <font>
      <sz val="16"/>
      <name val="Lucida Br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6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0" xfId="57" applyFont="1">
      <alignment/>
      <protection/>
    </xf>
    <xf numFmtId="0" fontId="3" fillId="0" borderId="0" xfId="63" applyFont="1" applyAlignment="1">
      <alignment/>
      <protection/>
    </xf>
    <xf numFmtId="0" fontId="10" fillId="0" borderId="0" xfId="63" applyFont="1">
      <alignment/>
      <protection/>
    </xf>
    <xf numFmtId="0" fontId="50" fillId="0" borderId="0" xfId="63" applyFont="1">
      <alignment/>
      <protection/>
    </xf>
    <xf numFmtId="0" fontId="10" fillId="0" borderId="0" xfId="63" applyFont="1" applyAlignment="1">
      <alignment/>
      <protection/>
    </xf>
    <xf numFmtId="0" fontId="51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52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53" fillId="0" borderId="0" xfId="63" applyFont="1">
      <alignment/>
      <protection/>
    </xf>
    <xf numFmtId="0" fontId="54" fillId="0" borderId="0" xfId="63" applyFont="1">
      <alignment/>
      <protection/>
    </xf>
    <xf numFmtId="0" fontId="18" fillId="0" borderId="0" xfId="63" applyFont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3" fillId="0" borderId="0" xfId="63" applyFont="1" applyAlignment="1">
      <alignment horizontal="center"/>
      <protection/>
    </xf>
    <xf numFmtId="0" fontId="10" fillId="0" borderId="10" xfId="63" applyFont="1" applyFill="1" applyBorder="1" applyAlignment="1">
      <alignment horizontal="center" vertical="center" textRotation="90"/>
      <protection/>
    </xf>
    <xf numFmtId="2" fontId="10" fillId="0" borderId="10" xfId="63" applyNumberFormat="1" applyFont="1" applyBorder="1" applyAlignment="1">
      <alignment horizontal="center" vertical="center" textRotation="90"/>
      <protection/>
    </xf>
    <xf numFmtId="0" fontId="10" fillId="0" borderId="0" xfId="63" applyFont="1" applyAlignment="1">
      <alignment horizontal="center" vertical="center" textRotation="90"/>
      <protection/>
    </xf>
    <xf numFmtId="2" fontId="10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7" fillId="0" borderId="0" xfId="62" applyFont="1" applyAlignment="1">
      <alignment horizontal="right" vertical="center"/>
      <protection/>
    </xf>
    <xf numFmtId="0" fontId="31" fillId="0" borderId="0" xfId="62" applyFont="1">
      <alignment/>
      <protection/>
    </xf>
    <xf numFmtId="0" fontId="20" fillId="0" borderId="0" xfId="61" applyFont="1">
      <alignment/>
      <protection/>
    </xf>
    <xf numFmtId="0" fontId="32" fillId="0" borderId="0" xfId="62" applyFont="1" applyAlignment="1">
      <alignment vertical="center"/>
      <protection/>
    </xf>
    <xf numFmtId="0" fontId="32" fillId="0" borderId="0" xfId="62" applyFont="1" applyAlignment="1">
      <alignment horizontal="right" vertical="center"/>
      <protection/>
    </xf>
    <xf numFmtId="0" fontId="58" fillId="0" borderId="0" xfId="0" applyFont="1" applyAlignment="1">
      <alignment horizontal="right"/>
    </xf>
    <xf numFmtId="0" fontId="32" fillId="0" borderId="0" xfId="62" applyFont="1" applyAlignment="1">
      <alignment horizontal="left" vertical="center"/>
      <protection/>
    </xf>
    <xf numFmtId="0" fontId="37" fillId="0" borderId="0" xfId="62" applyFont="1">
      <alignment/>
      <protection/>
    </xf>
    <xf numFmtId="0" fontId="38" fillId="33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34" borderId="10" xfId="62" applyFont="1" applyFill="1" applyBorder="1" applyAlignment="1">
      <alignment horizontal="center" vertical="center" wrapText="1"/>
      <protection/>
    </xf>
    <xf numFmtId="0" fontId="36" fillId="0" borderId="0" xfId="62" applyFont="1">
      <alignment/>
      <protection/>
    </xf>
    <xf numFmtId="0" fontId="39" fillId="0" borderId="10" xfId="62" applyFont="1" applyBorder="1" applyAlignment="1">
      <alignment horizontal="center" vertical="center"/>
      <protection/>
    </xf>
    <xf numFmtId="0" fontId="39" fillId="33" borderId="10" xfId="62" applyFont="1" applyFill="1" applyBorder="1" applyAlignment="1">
      <alignment horizontal="center" vertical="center"/>
      <protection/>
    </xf>
    <xf numFmtId="0" fontId="39" fillId="34" borderId="10" xfId="62" applyFont="1" applyFill="1" applyBorder="1" applyAlignment="1">
      <alignment horizontal="center" vertical="center"/>
      <protection/>
    </xf>
    <xf numFmtId="0" fontId="40" fillId="0" borderId="0" xfId="62" applyFont="1">
      <alignment/>
      <protection/>
    </xf>
    <xf numFmtId="0" fontId="34" fillId="0" borderId="10" xfId="62" applyFont="1" applyBorder="1" applyAlignment="1">
      <alignment vertical="center"/>
      <protection/>
    </xf>
    <xf numFmtId="0" fontId="59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/>
      <protection/>
    </xf>
    <xf numFmtId="0" fontId="60" fillId="35" borderId="10" xfId="62" applyFont="1" applyFill="1" applyBorder="1" applyAlignment="1">
      <alignment horizontal="center" vertical="center"/>
      <protection/>
    </xf>
    <xf numFmtId="0" fontId="60" fillId="0" borderId="10" xfId="62" applyFont="1" applyFill="1" applyBorder="1" applyAlignment="1">
      <alignment horizontal="center" vertical="center"/>
      <protection/>
    </xf>
    <xf numFmtId="0" fontId="60" fillId="34" borderId="10" xfId="62" applyFont="1" applyFill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3" fillId="0" borderId="0" xfId="62" applyFont="1">
      <alignment/>
      <protection/>
    </xf>
    <xf numFmtId="0" fontId="33" fillId="0" borderId="0" xfId="62" applyFont="1" applyAlignment="1">
      <alignment wrapText="1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47" fillId="0" borderId="0" xfId="62" applyFont="1" applyAlignment="1">
      <alignment horizontal="right" vertical="center"/>
      <protection/>
    </xf>
    <xf numFmtId="0" fontId="31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5" fillId="0" borderId="0" xfId="62" applyFont="1" applyAlignment="1">
      <alignment vertical="center"/>
      <protection/>
    </xf>
    <xf numFmtId="0" fontId="25" fillId="0" borderId="0" xfId="62" applyFont="1" applyAlignment="1">
      <alignment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25" fillId="0" borderId="0" xfId="62" applyFont="1" applyAlignment="1">
      <alignment horizontal="left" vertical="center"/>
      <protection/>
    </xf>
    <xf numFmtId="0" fontId="38" fillId="36" borderId="10" xfId="62" applyFont="1" applyFill="1" applyBorder="1" applyAlignment="1">
      <alignment horizontal="center" vertical="center" wrapText="1"/>
      <protection/>
    </xf>
    <xf numFmtId="0" fontId="38" fillId="35" borderId="10" xfId="62" applyFont="1" applyFill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9" fillId="0" borderId="0" xfId="62" applyFont="1">
      <alignment/>
      <protection/>
    </xf>
    <xf numFmtId="0" fontId="61" fillId="0" borderId="10" xfId="62" applyFont="1" applyBorder="1" applyAlignment="1">
      <alignment horizontal="center" vertical="center" wrapText="1"/>
      <protection/>
    </xf>
    <xf numFmtId="0" fontId="62" fillId="36" borderId="10" xfId="62" applyFont="1" applyFill="1" applyBorder="1" applyAlignment="1">
      <alignment horizontal="center" vertical="center" textRotation="90" wrapText="1"/>
      <protection/>
    </xf>
    <xf numFmtId="0" fontId="62" fillId="0" borderId="10" xfId="62" applyFont="1" applyBorder="1" applyAlignment="1">
      <alignment horizontal="center" vertical="center" textRotation="90" wrapText="1"/>
      <protection/>
    </xf>
    <xf numFmtId="0" fontId="62" fillId="34" borderId="10" xfId="62" applyFont="1" applyFill="1" applyBorder="1" applyAlignment="1">
      <alignment horizontal="center" vertical="center" textRotation="90" wrapText="1"/>
      <protection/>
    </xf>
    <xf numFmtId="0" fontId="62" fillId="0" borderId="0" xfId="62" applyFont="1" applyAlignment="1">
      <alignment horizontal="center" vertical="center" wrapText="1"/>
      <protection/>
    </xf>
    <xf numFmtId="0" fontId="33" fillId="0" borderId="12" xfId="62" applyFont="1" applyBorder="1" applyAlignment="1">
      <alignment vertical="center" wrapText="1"/>
      <protection/>
    </xf>
    <xf numFmtId="0" fontId="33" fillId="0" borderId="0" xfId="62" applyFont="1" applyBorder="1" applyAlignment="1">
      <alignment vertical="center" wrapText="1"/>
      <protection/>
    </xf>
    <xf numFmtId="0" fontId="33" fillId="0" borderId="0" xfId="62" applyFont="1" applyAlignment="1">
      <alignment vertical="center" wrapText="1"/>
      <protection/>
    </xf>
    <xf numFmtId="0" fontId="33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10" fillId="0" borderId="0" xfId="63" applyNumberFormat="1" applyFont="1" applyAlignment="1">
      <alignment horizontal="center" vertical="center" textRotation="90"/>
      <protection/>
    </xf>
    <xf numFmtId="172" fontId="10" fillId="0" borderId="0" xfId="63" applyNumberFormat="1" applyFont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/>
      <protection/>
    </xf>
    <xf numFmtId="0" fontId="10" fillId="0" borderId="0" xfId="63" applyFont="1" applyFill="1" applyBorder="1" applyAlignment="1">
      <alignment horizontal="center" vertical="center" textRotation="90" wrapText="1"/>
      <protection/>
    </xf>
    <xf numFmtId="196" fontId="4" fillId="0" borderId="0" xfId="63" applyNumberFormat="1" applyFont="1" applyBorder="1" applyAlignment="1">
      <alignment vertical="center" textRotation="90"/>
      <protection/>
    </xf>
    <xf numFmtId="1" fontId="10" fillId="0" borderId="0" xfId="63" applyNumberFormat="1" applyFont="1" applyBorder="1" applyAlignment="1">
      <alignment horizontal="center" vertical="center" textRotation="90"/>
      <protection/>
    </xf>
    <xf numFmtId="0" fontId="0" fillId="0" borderId="0" xfId="0" applyFont="1" applyFill="1" applyAlignment="1">
      <alignment/>
    </xf>
    <xf numFmtId="196" fontId="4" fillId="0" borderId="0" xfId="63" applyNumberFormat="1" applyFont="1" applyBorder="1" applyAlignment="1">
      <alignment/>
      <protection/>
    </xf>
    <xf numFmtId="0" fontId="76" fillId="0" borderId="10" xfId="0" applyFont="1" applyBorder="1" applyAlignment="1">
      <alignment horizontal="center" vertical="center" textRotation="90" wrapText="1"/>
    </xf>
    <xf numFmtId="49" fontId="0" fillId="0" borderId="0" xfId="0" applyNumberFormat="1" applyAlignment="1">
      <alignment/>
    </xf>
    <xf numFmtId="0" fontId="6" fillId="0" borderId="0" xfId="57" applyFont="1" applyFill="1">
      <alignment/>
      <protection/>
    </xf>
    <xf numFmtId="0" fontId="0" fillId="0" borderId="0" xfId="0" applyAlignment="1">
      <alignment horizontal="center"/>
    </xf>
    <xf numFmtId="0" fontId="14" fillId="35" borderId="0" xfId="57" applyFont="1" applyFill="1" applyAlignment="1">
      <alignment horizontal="center"/>
      <protection/>
    </xf>
    <xf numFmtId="0" fontId="79" fillId="35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0" fontId="71" fillId="0" borderId="0" xfId="0" applyFont="1" applyFill="1" applyAlignment="1">
      <alignment horizontal="center"/>
    </xf>
    <xf numFmtId="174" fontId="14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 applyAlignment="1">
      <alignment horizontal="left" vertical="center"/>
      <protection/>
    </xf>
    <xf numFmtId="2" fontId="71" fillId="0" borderId="0" xfId="57" applyNumberFormat="1" applyFont="1" applyFill="1" applyBorder="1" applyAlignment="1">
      <alignment horizontal="center" wrapText="1"/>
      <protection/>
    </xf>
    <xf numFmtId="0" fontId="79" fillId="0" borderId="0" xfId="57" applyFont="1" applyFill="1" applyBorder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/>
      <protection/>
    </xf>
    <xf numFmtId="175" fontId="79" fillId="0" borderId="0" xfId="57" applyNumberFormat="1" applyFont="1" applyFill="1" applyAlignment="1">
      <alignment horizontal="center"/>
      <protection/>
    </xf>
    <xf numFmtId="9" fontId="71" fillId="0" borderId="0" xfId="66" applyFont="1" applyFill="1" applyAlignment="1">
      <alignment horizontal="center"/>
    </xf>
    <xf numFmtId="0" fontId="79" fillId="0" borderId="0" xfId="57" applyFont="1" applyFill="1" applyAlignment="1">
      <alignment horizontal="center"/>
      <protection/>
    </xf>
    <xf numFmtId="2" fontId="71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wrapText="1"/>
      <protection/>
    </xf>
    <xf numFmtId="2" fontId="14" fillId="0" borderId="0" xfId="57" applyNumberFormat="1" applyFont="1" applyFill="1" applyBorder="1" applyAlignment="1">
      <alignment horizontal="center" wrapText="1"/>
      <protection/>
    </xf>
    <xf numFmtId="2" fontId="78" fillId="0" borderId="0" xfId="57" applyNumberFormat="1" applyFont="1" applyFill="1" applyBorder="1" applyAlignment="1">
      <alignment horizontal="center"/>
      <protection/>
    </xf>
    <xf numFmtId="2" fontId="79" fillId="0" borderId="0" xfId="57" applyNumberFormat="1" applyFont="1" applyFill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19" fillId="0" borderId="0" xfId="57" applyFont="1" applyFill="1" applyAlignment="1">
      <alignment horizontal="center"/>
      <protection/>
    </xf>
    <xf numFmtId="0" fontId="34" fillId="0" borderId="0" xfId="62" applyFont="1" applyBorder="1" applyAlignment="1">
      <alignment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60" fillId="33" borderId="0" xfId="62" applyFont="1" applyFill="1" applyBorder="1" applyAlignment="1">
      <alignment horizontal="center" vertical="center"/>
      <protection/>
    </xf>
    <xf numFmtId="0" fontId="60" fillId="35" borderId="0" xfId="62" applyFont="1" applyFill="1" applyBorder="1" applyAlignment="1">
      <alignment horizontal="center" vertical="center"/>
      <protection/>
    </xf>
    <xf numFmtId="0" fontId="60" fillId="0" borderId="0" xfId="62" applyFont="1" applyFill="1" applyBorder="1" applyAlignment="1">
      <alignment horizontal="center" vertical="center"/>
      <protection/>
    </xf>
    <xf numFmtId="0" fontId="60" fillId="34" borderId="0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43" fillId="35" borderId="0" xfId="57" applyFont="1" applyFill="1" applyAlignment="1">
      <alignment horizontal="center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0" fillId="35" borderId="0" xfId="0" applyNumberFormat="1" applyFont="1" applyFill="1" applyBorder="1" applyAlignment="1">
      <alignment/>
    </xf>
    <xf numFmtId="0" fontId="49" fillId="35" borderId="0" xfId="0" applyFont="1" applyFill="1" applyBorder="1" applyAlignment="1">
      <alignment horizontal="center" vertical="center" wrapText="1"/>
    </xf>
    <xf numFmtId="0" fontId="16" fillId="35" borderId="0" xfId="57" applyFont="1" applyFill="1" applyBorder="1" applyAlignment="1">
      <alignment horizontal="center" vertical="center" wrapText="1"/>
      <protection/>
    </xf>
    <xf numFmtId="0" fontId="14" fillId="35" borderId="0" xfId="57" applyFont="1" applyFill="1" applyAlignment="1">
      <alignment horizontal="center" vertical="center" wrapText="1"/>
      <protection/>
    </xf>
    <xf numFmtId="0" fontId="12" fillId="35" borderId="0" xfId="57" applyFont="1" applyFill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horizontal="center"/>
    </xf>
    <xf numFmtId="0" fontId="12" fillId="0" borderId="0" xfId="57" applyFont="1" applyFill="1" applyBorder="1">
      <alignment/>
      <protection/>
    </xf>
    <xf numFmtId="0" fontId="16" fillId="0" borderId="0" xfId="57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104" fillId="35" borderId="0" xfId="0" applyFont="1" applyFill="1" applyAlignment="1">
      <alignment vertical="center"/>
    </xf>
    <xf numFmtId="1" fontId="104" fillId="35" borderId="0" xfId="0" applyNumberFormat="1" applyFont="1" applyFill="1" applyAlignment="1">
      <alignment vertical="center"/>
    </xf>
    <xf numFmtId="0" fontId="103" fillId="35" borderId="0" xfId="0" applyFont="1" applyFill="1" applyAlignment="1">
      <alignment/>
    </xf>
    <xf numFmtId="0" fontId="84" fillId="0" borderId="0" xfId="0" applyFont="1" applyBorder="1" applyAlignment="1">
      <alignment horizontal="center" vertical="center" wrapText="1"/>
    </xf>
    <xf numFmtId="0" fontId="14" fillId="35" borderId="0" xfId="57" applyFont="1" applyFill="1" applyBorder="1" applyAlignment="1">
      <alignment horizontal="center" vertical="center" wrapText="1"/>
      <protection/>
    </xf>
    <xf numFmtId="0" fontId="88" fillId="0" borderId="10" xfId="62" applyFont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60" fillId="35" borderId="10" xfId="59" applyFont="1" applyFill="1" applyBorder="1" applyAlignment="1">
      <alignment horizontal="center" vertical="center"/>
      <protection/>
    </xf>
    <xf numFmtId="0" fontId="60" fillId="35" borderId="10" xfId="59" applyFont="1" applyFill="1" applyBorder="1" applyAlignment="1">
      <alignment horizontal="center" vertical="center" wrapText="1"/>
      <protection/>
    </xf>
    <xf numFmtId="1" fontId="60" fillId="35" borderId="10" xfId="0" applyNumberFormat="1" applyFont="1" applyFill="1" applyBorder="1" applyAlignment="1">
      <alignment horizontal="center" vertical="center"/>
    </xf>
    <xf numFmtId="200" fontId="10" fillId="0" borderId="0" xfId="63" applyNumberFormat="1" applyFont="1" applyAlignment="1">
      <alignment horizontal="center" vertical="center" textRotation="90"/>
      <protection/>
    </xf>
    <xf numFmtId="196" fontId="4" fillId="35" borderId="10" xfId="63" applyNumberFormat="1" applyFont="1" applyFill="1" applyBorder="1" applyAlignment="1">
      <alignment vertical="center" textRotation="90"/>
      <protection/>
    </xf>
    <xf numFmtId="0" fontId="10" fillId="35" borderId="10" xfId="63" applyFont="1" applyFill="1" applyBorder="1" applyAlignment="1">
      <alignment horizontal="center" vertical="center" textRotation="90" wrapText="1"/>
      <protection/>
    </xf>
    <xf numFmtId="2" fontId="10" fillId="35" borderId="10" xfId="63" applyNumberFormat="1" applyFont="1" applyFill="1" applyBorder="1" applyAlignment="1">
      <alignment horizontal="center" vertical="center" textRotation="90"/>
      <protection/>
    </xf>
    <xf numFmtId="200" fontId="4" fillId="35" borderId="0" xfId="63" applyNumberFormat="1" applyFont="1" applyFill="1" applyBorder="1" applyAlignment="1">
      <alignment vertical="center" textRotation="90"/>
      <protection/>
    </xf>
    <xf numFmtId="1" fontId="59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00" fontId="89" fillId="35" borderId="0" xfId="0" applyNumberFormat="1" applyFont="1" applyFill="1" applyBorder="1" applyAlignment="1">
      <alignment horizontal="center" vertical="center"/>
    </xf>
    <xf numFmtId="49" fontId="92" fillId="0" borderId="10" xfId="0" applyNumberFormat="1" applyFont="1" applyBorder="1" applyAlignment="1">
      <alignment horizontal="center" wrapText="1"/>
    </xf>
    <xf numFmtId="0" fontId="87" fillId="35" borderId="0" xfId="0" applyFont="1" applyFill="1" applyBorder="1" applyAlignment="1">
      <alignment horizontal="center" vertical="center" wrapText="1"/>
    </xf>
    <xf numFmtId="0" fontId="85" fillId="35" borderId="0" xfId="0" applyFont="1" applyFill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8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 vertical="center" wrapText="1"/>
    </xf>
    <xf numFmtId="49" fontId="92" fillId="0" borderId="0" xfId="0" applyNumberFormat="1" applyFont="1" applyBorder="1" applyAlignment="1">
      <alignment horizontal="center" wrapText="1"/>
    </xf>
    <xf numFmtId="49" fontId="92" fillId="35" borderId="10" xfId="0" applyNumberFormat="1" applyFont="1" applyFill="1" applyBorder="1" applyAlignment="1">
      <alignment horizontal="center" wrapText="1"/>
    </xf>
    <xf numFmtId="0" fontId="72" fillId="35" borderId="0" xfId="57" applyFont="1" applyFill="1" applyAlignment="1">
      <alignment/>
      <protection/>
    </xf>
    <xf numFmtId="0" fontId="73" fillId="35" borderId="0" xfId="57" applyFont="1" applyFill="1" applyAlignment="1">
      <alignment horizontal="center"/>
      <protection/>
    </xf>
    <xf numFmtId="0" fontId="50" fillId="35" borderId="0" xfId="57" applyFont="1" applyFill="1" applyAlignment="1">
      <alignment horizontal="center"/>
      <protection/>
    </xf>
    <xf numFmtId="0" fontId="49" fillId="35" borderId="0" xfId="0" applyFont="1" applyFill="1" applyAlignment="1">
      <alignment wrapText="1"/>
    </xf>
    <xf numFmtId="0" fontId="96" fillId="35" borderId="0" xfId="0" applyFont="1" applyFill="1" applyBorder="1" applyAlignment="1">
      <alignment horizontal="center" vertical="center" wrapText="1"/>
    </xf>
    <xf numFmtId="1" fontId="96" fillId="35" borderId="0" xfId="0" applyNumberFormat="1" applyFont="1" applyFill="1" applyBorder="1" applyAlignment="1">
      <alignment horizontal="center" vertical="center" wrapText="1"/>
    </xf>
    <xf numFmtId="200" fontId="96" fillId="35" borderId="0" xfId="0" applyNumberFormat="1" applyFont="1" applyFill="1" applyBorder="1" applyAlignment="1">
      <alignment horizontal="center" vertical="center" wrapText="1"/>
    </xf>
    <xf numFmtId="0" fontId="81" fillId="35" borderId="0" xfId="0" applyFont="1" applyFill="1" applyBorder="1" applyAlignment="1">
      <alignment wrapText="1"/>
    </xf>
    <xf numFmtId="49" fontId="0" fillId="35" borderId="0" xfId="0" applyNumberFormat="1" applyFill="1" applyAlignment="1">
      <alignment/>
    </xf>
    <xf numFmtId="0" fontId="6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14" fillId="35" borderId="10" xfId="57" applyFont="1" applyFill="1" applyBorder="1" applyAlignment="1">
      <alignment horizontal="center" vertical="center" wrapText="1"/>
      <protection/>
    </xf>
    <xf numFmtId="0" fontId="6" fillId="35" borderId="0" xfId="57" applyFont="1" applyFill="1">
      <alignment/>
      <protection/>
    </xf>
    <xf numFmtId="0" fontId="6" fillId="35" borderId="0" xfId="57" applyFont="1" applyFill="1" applyBorder="1">
      <alignment/>
      <protection/>
    </xf>
    <xf numFmtId="0" fontId="41" fillId="35" borderId="0" xfId="57" applyFont="1" applyFill="1" applyAlignment="1">
      <alignment horizontal="center"/>
      <protection/>
    </xf>
    <xf numFmtId="0" fontId="74" fillId="35" borderId="0" xfId="57" applyFont="1" applyFill="1" applyAlignment="1">
      <alignment horizontal="center"/>
      <protection/>
    </xf>
    <xf numFmtId="172" fontId="50" fillId="35" borderId="0" xfId="57" applyNumberFormat="1" applyFont="1" applyFill="1" applyAlignment="1">
      <alignment horizontal="center"/>
      <protection/>
    </xf>
    <xf numFmtId="0" fontId="75" fillId="35" borderId="0" xfId="0" applyFont="1" applyFill="1" applyAlignment="1">
      <alignment horizontal="center" wrapText="1"/>
    </xf>
    <xf numFmtId="0" fontId="49" fillId="35" borderId="0" xfId="0" applyFont="1" applyFill="1" applyBorder="1" applyAlignment="1">
      <alignment wrapText="1"/>
    </xf>
    <xf numFmtId="0" fontId="90" fillId="35" borderId="0" xfId="0" applyFont="1" applyFill="1" applyAlignment="1">
      <alignment/>
    </xf>
    <xf numFmtId="0" fontId="68" fillId="35" borderId="0" xfId="0" applyFont="1" applyFill="1" applyAlignment="1">
      <alignment wrapText="1"/>
    </xf>
    <xf numFmtId="0" fontId="68" fillId="35" borderId="0" xfId="0" applyFont="1" applyFill="1" applyBorder="1" applyAlignment="1">
      <alignment horizontal="right" wrapText="1"/>
    </xf>
    <xf numFmtId="0" fontId="68" fillId="35" borderId="0" xfId="0" applyFont="1" applyFill="1" applyBorder="1" applyAlignment="1">
      <alignment wrapText="1"/>
    </xf>
    <xf numFmtId="0" fontId="69" fillId="35" borderId="13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0" fontId="68" fillId="35" borderId="0" xfId="0" applyFont="1" applyFill="1" applyAlignment="1">
      <alignment horizontal="center" wrapText="1"/>
    </xf>
    <xf numFmtId="0" fontId="81" fillId="35" borderId="0" xfId="0" applyFont="1" applyFill="1" applyAlignment="1">
      <alignment wrapText="1"/>
    </xf>
    <xf numFmtId="200" fontId="81" fillId="35" borderId="0" xfId="0" applyNumberFormat="1" applyFont="1" applyFill="1" applyAlignment="1">
      <alignment wrapText="1"/>
    </xf>
    <xf numFmtId="0" fontId="8" fillId="35" borderId="0" xfId="57" applyFont="1" applyFill="1" applyAlignment="1">
      <alignment horizontal="center"/>
      <protection/>
    </xf>
    <xf numFmtId="0" fontId="77" fillId="35" borderId="0" xfId="57" applyFont="1" applyFill="1" applyAlignment="1">
      <alignment horizontal="center"/>
      <protection/>
    </xf>
    <xf numFmtId="0" fontId="10" fillId="35" borderId="0" xfId="57" applyFont="1" applyFill="1" applyAlignment="1">
      <alignment horizontal="center"/>
      <protection/>
    </xf>
    <xf numFmtId="0" fontId="78" fillId="35" borderId="0" xfId="57" applyFont="1" applyFill="1" applyAlignment="1">
      <alignment horizontal="center"/>
      <protection/>
    </xf>
    <xf numFmtId="0" fontId="11" fillId="35" borderId="0" xfId="57" applyFont="1" applyFill="1">
      <alignment/>
      <protection/>
    </xf>
    <xf numFmtId="0" fontId="71" fillId="35" borderId="0" xfId="57" applyFont="1" applyFill="1" applyAlignment="1">
      <alignment horizontal="center"/>
      <protection/>
    </xf>
    <xf numFmtId="200" fontId="78" fillId="35" borderId="0" xfId="57" applyNumberFormat="1" applyFont="1" applyFill="1" applyAlignment="1">
      <alignment horizontal="center"/>
      <protection/>
    </xf>
    <xf numFmtId="0" fontId="63" fillId="35" borderId="0" xfId="57" applyFont="1" applyFill="1" applyBorder="1" applyAlignment="1">
      <alignment vertical="center" wrapText="1"/>
      <protection/>
    </xf>
    <xf numFmtId="0" fontId="16" fillId="35" borderId="0" xfId="57" applyFont="1" applyFill="1">
      <alignment/>
      <protection/>
    </xf>
    <xf numFmtId="198" fontId="16" fillId="35" borderId="0" xfId="57" applyNumberFormat="1" applyFont="1" applyFill="1">
      <alignment/>
      <protection/>
    </xf>
    <xf numFmtId="172" fontId="16" fillId="35" borderId="0" xfId="57" applyNumberFormat="1" applyFont="1" applyFill="1">
      <alignment/>
      <protection/>
    </xf>
    <xf numFmtId="0" fontId="14" fillId="35" borderId="0" xfId="57" applyFont="1" applyFill="1" applyAlignment="1">
      <alignment horizontal="center" wrapText="1"/>
      <protection/>
    </xf>
    <xf numFmtId="0" fontId="71" fillId="35" borderId="0" xfId="0" applyFont="1" applyFill="1" applyAlignment="1">
      <alignment horizontal="center"/>
    </xf>
    <xf numFmtId="0" fontId="84" fillId="35" borderId="0" xfId="0" applyFont="1" applyFill="1" applyBorder="1" applyAlignment="1">
      <alignment horizontal="center" vertical="center" wrapText="1"/>
    </xf>
    <xf numFmtId="172" fontId="71" fillId="35" borderId="0" xfId="57" applyNumberFormat="1" applyFont="1" applyFill="1" applyAlignment="1">
      <alignment horizontal="center"/>
      <protection/>
    </xf>
    <xf numFmtId="174" fontId="14" fillId="35" borderId="0" xfId="57" applyNumberFormat="1" applyFont="1" applyFill="1" applyAlignment="1">
      <alignment horizontal="center"/>
      <protection/>
    </xf>
    <xf numFmtId="0" fontId="14" fillId="35" borderId="0" xfId="0" applyFont="1" applyFill="1" applyAlignment="1">
      <alignment horizontal="center"/>
    </xf>
    <xf numFmtId="0" fontId="81" fillId="35" borderId="10" xfId="0" applyFont="1" applyFill="1" applyBorder="1" applyAlignment="1">
      <alignment horizontal="center" vertical="center" wrapText="1"/>
    </xf>
    <xf numFmtId="0" fontId="80" fillId="35" borderId="0" xfId="0" applyFont="1" applyFill="1" applyBorder="1" applyAlignment="1">
      <alignment horizontal="center" vertical="top"/>
    </xf>
    <xf numFmtId="0" fontId="80" fillId="35" borderId="0" xfId="0" applyFont="1" applyFill="1" applyBorder="1" applyAlignment="1">
      <alignment horizontal="center"/>
    </xf>
    <xf numFmtId="200" fontId="68" fillId="35" borderId="0" xfId="0" applyNumberFormat="1" applyFont="1" applyFill="1" applyAlignment="1">
      <alignment wrapText="1"/>
    </xf>
    <xf numFmtId="0" fontId="80" fillId="35" borderId="0" xfId="0" applyFont="1" applyFill="1" applyAlignment="1">
      <alignment horizontal="center"/>
    </xf>
    <xf numFmtId="0" fontId="80" fillId="35" borderId="0" xfId="0" applyFont="1" applyFill="1" applyAlignment="1">
      <alignment horizontal="center" vertical="center"/>
    </xf>
    <xf numFmtId="196" fontId="4" fillId="0" borderId="0" xfId="63" applyNumberFormat="1" applyFont="1" applyBorder="1" applyAlignment="1">
      <alignment vertical="center"/>
      <protection/>
    </xf>
    <xf numFmtId="0" fontId="109" fillId="35" borderId="0" xfId="0" applyFont="1" applyFill="1" applyAlignment="1">
      <alignment/>
    </xf>
    <xf numFmtId="0" fontId="109" fillId="35" borderId="0" xfId="0" applyFont="1" applyFill="1" applyAlignment="1">
      <alignment horizontal="center"/>
    </xf>
    <xf numFmtId="0" fontId="98" fillId="0" borderId="0" xfId="0" applyFont="1" applyBorder="1" applyAlignment="1">
      <alignment horizontal="center"/>
    </xf>
    <xf numFmtId="0" fontId="51" fillId="35" borderId="0" xfId="57" applyFont="1" applyFill="1">
      <alignment/>
      <protection/>
    </xf>
    <xf numFmtId="0" fontId="18" fillId="35" borderId="13" xfId="57" applyFont="1" applyFill="1" applyBorder="1" applyAlignment="1">
      <alignment horizontal="center" vertical="center" wrapText="1"/>
      <protection/>
    </xf>
    <xf numFmtId="0" fontId="100" fillId="35" borderId="13" xfId="57" applyFont="1" applyFill="1" applyBorder="1" applyAlignment="1">
      <alignment horizontal="center" vertical="center" wrapText="1"/>
      <protection/>
    </xf>
    <xf numFmtId="0" fontId="101" fillId="35" borderId="13" xfId="57" applyFont="1" applyFill="1" applyBorder="1" applyAlignment="1">
      <alignment horizontal="center" vertical="center" wrapText="1"/>
      <protection/>
    </xf>
    <xf numFmtId="198" fontId="71" fillId="35" borderId="0" xfId="57" applyNumberFormat="1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110" fillId="37" borderId="0" xfId="0" applyFont="1" applyFill="1" applyBorder="1" applyAlignment="1">
      <alignment horizontal="center" wrapText="1"/>
    </xf>
    <xf numFmtId="0" fontId="43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46" fillId="35" borderId="10" xfId="57" applyFont="1" applyFill="1" applyBorder="1" applyAlignment="1">
      <alignment horizontal="center" vertical="center" wrapText="1"/>
      <protection/>
    </xf>
    <xf numFmtId="1" fontId="103" fillId="35" borderId="0" xfId="0" applyNumberFormat="1" applyFont="1" applyFill="1" applyAlignment="1">
      <alignment/>
    </xf>
    <xf numFmtId="0" fontId="103" fillId="35" borderId="12" xfId="0" applyFont="1" applyFill="1" applyBorder="1" applyAlignment="1">
      <alignment/>
    </xf>
    <xf numFmtId="1" fontId="103" fillId="35" borderId="0" xfId="0" applyNumberFormat="1" applyFont="1" applyFill="1" applyAlignment="1">
      <alignment/>
    </xf>
    <xf numFmtId="0" fontId="70" fillId="35" borderId="0" xfId="0" applyFont="1" applyFill="1" applyBorder="1" applyAlignment="1">
      <alignment horizontal="center" vertical="center"/>
    </xf>
    <xf numFmtId="1" fontId="0" fillId="35" borderId="0" xfId="0" applyNumberFormat="1" applyFill="1" applyBorder="1" applyAlignment="1">
      <alignment/>
    </xf>
    <xf numFmtId="0" fontId="0" fillId="35" borderId="0" xfId="0" applyFont="1" applyFill="1" applyBorder="1" applyAlignment="1">
      <alignment/>
    </xf>
    <xf numFmtId="1" fontId="0" fillId="35" borderId="0" xfId="0" applyNumberFormat="1" applyFont="1" applyFill="1" applyAlignment="1">
      <alignment/>
    </xf>
    <xf numFmtId="0" fontId="47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0" fontId="47" fillId="35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109" fillId="35" borderId="0" xfId="0" applyFont="1" applyFill="1" applyBorder="1" applyAlignment="1">
      <alignment/>
    </xf>
    <xf numFmtId="198" fontId="71" fillId="35" borderId="0" xfId="57" applyNumberFormat="1" applyFont="1" applyFill="1">
      <alignment/>
      <protection/>
    </xf>
    <xf numFmtId="0" fontId="0" fillId="38" borderId="0" xfId="0" applyFont="1" applyFill="1" applyAlignment="1">
      <alignment/>
    </xf>
    <xf numFmtId="200" fontId="48" fillId="39" borderId="10" xfId="0" applyNumberFormat="1" applyFont="1" applyFill="1" applyBorder="1" applyAlignment="1">
      <alignment vertical="center"/>
    </xf>
    <xf numFmtId="0" fontId="48" fillId="39" borderId="0" xfId="0" applyFont="1" applyFill="1" applyAlignment="1">
      <alignment/>
    </xf>
    <xf numFmtId="0" fontId="48" fillId="39" borderId="0" xfId="0" applyFont="1" applyFill="1" applyAlignment="1">
      <alignment horizontal="center"/>
    </xf>
    <xf numFmtId="49" fontId="48" fillId="39" borderId="0" xfId="0" applyNumberFormat="1" applyFont="1" applyFill="1" applyAlignment="1">
      <alignment/>
    </xf>
    <xf numFmtId="0" fontId="26" fillId="39" borderId="0" xfId="0" applyFont="1" applyFill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105" fillId="35" borderId="0" xfId="67" applyNumberFormat="1" applyFont="1" applyFill="1" applyBorder="1" applyAlignment="1">
      <alignment horizontal="center" vertical="center"/>
    </xf>
    <xf numFmtId="0" fontId="85" fillId="40" borderId="10" xfId="0" applyFont="1" applyFill="1" applyBorder="1" applyAlignment="1">
      <alignment horizontal="center" vertical="center" wrapText="1"/>
    </xf>
    <xf numFmtId="0" fontId="87" fillId="40" borderId="10" xfId="0" applyFont="1" applyFill="1" applyBorder="1" applyAlignment="1">
      <alignment horizontal="center" vertical="center" wrapText="1"/>
    </xf>
    <xf numFmtId="200" fontId="85" fillId="40" borderId="10" xfId="0" applyNumberFormat="1" applyFont="1" applyFill="1" applyBorder="1" applyAlignment="1">
      <alignment horizontal="center" vertical="center" wrapText="1"/>
    </xf>
    <xf numFmtId="196" fontId="85" fillId="40" borderId="10" xfId="0" applyNumberFormat="1" applyFont="1" applyFill="1" applyBorder="1" applyAlignment="1">
      <alignment horizontal="center" vertical="center" wrapText="1"/>
    </xf>
    <xf numFmtId="0" fontId="85" fillId="40" borderId="0" xfId="0" applyFont="1" applyFill="1" applyBorder="1" applyAlignment="1">
      <alignment horizontal="center" vertical="center" wrapText="1"/>
    </xf>
    <xf numFmtId="0" fontId="85" fillId="40" borderId="0" xfId="0" applyNumberFormat="1" applyFont="1" applyFill="1" applyBorder="1" applyAlignment="1">
      <alignment horizontal="center" vertical="center" wrapText="1"/>
    </xf>
    <xf numFmtId="200" fontId="87" fillId="40" borderId="10" xfId="0" applyNumberFormat="1" applyFont="1" applyFill="1" applyBorder="1" applyAlignment="1">
      <alignment horizontal="center" vertical="center" wrapText="1"/>
    </xf>
    <xf numFmtId="0" fontId="115" fillId="40" borderId="0" xfId="0" applyFont="1" applyFill="1" applyBorder="1" applyAlignment="1">
      <alignment horizontal="center" vertical="center" wrapText="1"/>
    </xf>
    <xf numFmtId="0" fontId="87" fillId="40" borderId="0" xfId="0" applyFont="1" applyFill="1" applyBorder="1" applyAlignment="1">
      <alignment horizontal="center" vertical="center" wrapText="1"/>
    </xf>
    <xf numFmtId="0" fontId="99" fillId="40" borderId="10" xfId="0" applyFont="1" applyFill="1" applyBorder="1" applyAlignment="1">
      <alignment horizontal="center" vertical="center" wrapText="1"/>
    </xf>
    <xf numFmtId="198" fontId="99" fillId="40" borderId="10" xfId="0" applyNumberFormat="1" applyFont="1" applyFill="1" applyBorder="1" applyAlignment="1">
      <alignment horizontal="center" vertical="center" wrapText="1"/>
    </xf>
    <xf numFmtId="200" fontId="114" fillId="40" borderId="10" xfId="0" applyNumberFormat="1" applyFont="1" applyFill="1" applyBorder="1" applyAlignment="1">
      <alignment horizontal="center" vertical="center" wrapText="1"/>
    </xf>
    <xf numFmtId="200" fontId="99" fillId="40" borderId="10" xfId="0" applyNumberFormat="1" applyFont="1" applyFill="1" applyBorder="1" applyAlignment="1">
      <alignment horizontal="center" vertical="center" wrapText="1"/>
    </xf>
    <xf numFmtId="172" fontId="106" fillId="40" borderId="10" xfId="57" applyNumberFormat="1" applyFont="1" applyFill="1" applyBorder="1" applyAlignment="1">
      <alignment horizontal="center" wrapText="1"/>
      <protection/>
    </xf>
    <xf numFmtId="2" fontId="106" fillId="40" borderId="10" xfId="57" applyNumberFormat="1" applyFont="1" applyFill="1" applyBorder="1" applyAlignment="1">
      <alignment horizontal="center"/>
      <protection/>
    </xf>
    <xf numFmtId="0" fontId="106" fillId="40" borderId="10" xfId="57" applyFont="1" applyFill="1" applyBorder="1" applyAlignment="1">
      <alignment horizontal="center"/>
      <protection/>
    </xf>
    <xf numFmtId="172" fontId="106" fillId="40" borderId="10" xfId="57" applyNumberFormat="1" applyFont="1" applyFill="1" applyBorder="1" applyAlignment="1">
      <alignment horizontal="center"/>
      <protection/>
    </xf>
    <xf numFmtId="172" fontId="80" fillId="40" borderId="14" xfId="57" applyNumberFormat="1" applyFont="1" applyFill="1" applyBorder="1" applyAlignment="1">
      <alignment horizontal="center" wrapText="1"/>
      <protection/>
    </xf>
    <xf numFmtId="2" fontId="80" fillId="40" borderId="14" xfId="57" applyNumberFormat="1" applyFont="1" applyFill="1" applyBorder="1" applyAlignment="1">
      <alignment horizontal="center"/>
      <protection/>
    </xf>
    <xf numFmtId="0" fontId="80" fillId="40" borderId="14" xfId="57" applyFont="1" applyFill="1" applyBorder="1" applyAlignment="1">
      <alignment horizontal="center"/>
      <protection/>
    </xf>
    <xf numFmtId="172" fontId="80" fillId="40" borderId="14" xfId="57" applyNumberFormat="1" applyFont="1" applyFill="1" applyBorder="1" applyAlignment="1">
      <alignment horizontal="center"/>
      <protection/>
    </xf>
    <xf numFmtId="0" fontId="80" fillId="40" borderId="0" xfId="57" applyFont="1" applyFill="1" applyBorder="1" applyAlignment="1">
      <alignment horizontal="center"/>
      <protection/>
    </xf>
    <xf numFmtId="200" fontId="83" fillId="40" borderId="10" xfId="0" applyNumberFormat="1" applyFont="1" applyFill="1" applyBorder="1" applyAlignment="1">
      <alignment horizontal="center"/>
    </xf>
    <xf numFmtId="172" fontId="80" fillId="40" borderId="10" xfId="57" applyNumberFormat="1" applyFont="1" applyFill="1" applyBorder="1" applyAlignment="1">
      <alignment horizontal="center" wrapText="1"/>
      <protection/>
    </xf>
    <xf numFmtId="2" fontId="80" fillId="40" borderId="10" xfId="57" applyNumberFormat="1" applyFont="1" applyFill="1" applyBorder="1" applyAlignment="1">
      <alignment horizontal="center"/>
      <protection/>
    </xf>
    <xf numFmtId="0" fontId="80" fillId="40" borderId="10" xfId="57" applyFont="1" applyFill="1" applyBorder="1" applyAlignment="1">
      <alignment horizontal="center"/>
      <protection/>
    </xf>
    <xf numFmtId="172" fontId="80" fillId="40" borderId="10" xfId="57" applyNumberFormat="1" applyFont="1" applyFill="1" applyBorder="1" applyAlignment="1">
      <alignment horizontal="center"/>
      <protection/>
    </xf>
    <xf numFmtId="200" fontId="16" fillId="40" borderId="10" xfId="57" applyNumberFormat="1" applyFont="1" applyFill="1" applyBorder="1" applyAlignment="1">
      <alignment horizontal="center"/>
      <protection/>
    </xf>
    <xf numFmtId="172" fontId="16" fillId="40" borderId="10" xfId="57" applyNumberFormat="1" applyFont="1" applyFill="1" applyBorder="1" applyAlignment="1">
      <alignment horizontal="center" wrapText="1"/>
      <protection/>
    </xf>
    <xf numFmtId="2" fontId="16" fillId="40" borderId="10" xfId="57" applyNumberFormat="1" applyFont="1" applyFill="1" applyBorder="1" applyAlignment="1">
      <alignment horizontal="center"/>
      <protection/>
    </xf>
    <xf numFmtId="0" fontId="16" fillId="40" borderId="10" xfId="57" applyFont="1" applyFill="1" applyBorder="1" applyAlignment="1">
      <alignment horizontal="center"/>
      <protection/>
    </xf>
    <xf numFmtId="172" fontId="16" fillId="40" borderId="10" xfId="57" applyNumberFormat="1" applyFont="1" applyFill="1" applyBorder="1" applyAlignment="1">
      <alignment horizontal="center"/>
      <protection/>
    </xf>
    <xf numFmtId="0" fontId="16" fillId="40" borderId="0" xfId="57" applyFont="1" applyFill="1" applyBorder="1" applyAlignment="1">
      <alignment horizontal="center"/>
      <protection/>
    </xf>
    <xf numFmtId="0" fontId="99" fillId="40" borderId="13" xfId="0" applyFont="1" applyFill="1" applyBorder="1" applyAlignment="1">
      <alignment horizontal="center" vertical="center" wrapText="1"/>
    </xf>
    <xf numFmtId="200" fontId="99" fillId="40" borderId="13" xfId="0" applyNumberFormat="1" applyFont="1" applyFill="1" applyBorder="1" applyAlignment="1">
      <alignment horizontal="center" vertical="center" wrapText="1"/>
    </xf>
    <xf numFmtId="172" fontId="80" fillId="40" borderId="13" xfId="57" applyNumberFormat="1" applyFont="1" applyFill="1" applyBorder="1" applyAlignment="1">
      <alignment horizontal="center" vertical="center" wrapText="1"/>
      <protection/>
    </xf>
    <xf numFmtId="2" fontId="80" fillId="40" borderId="13" xfId="57" applyNumberFormat="1" applyFont="1" applyFill="1" applyBorder="1" applyAlignment="1">
      <alignment horizontal="center" vertical="center"/>
      <protection/>
    </xf>
    <xf numFmtId="0" fontId="80" fillId="40" borderId="13" xfId="57" applyFont="1" applyFill="1" applyBorder="1" applyAlignment="1">
      <alignment horizontal="center" vertical="center"/>
      <protection/>
    </xf>
    <xf numFmtId="172" fontId="80" fillId="40" borderId="13" xfId="57" applyNumberFormat="1" applyFont="1" applyFill="1" applyBorder="1" applyAlignment="1">
      <alignment horizontal="center" vertical="center"/>
      <protection/>
    </xf>
    <xf numFmtId="0" fontId="80" fillId="40" borderId="0" xfId="57" applyFont="1" applyFill="1" applyBorder="1" applyAlignment="1">
      <alignment horizontal="center" vertical="center"/>
      <protection/>
    </xf>
    <xf numFmtId="0" fontId="99" fillId="40" borderId="14" xfId="0" applyFont="1" applyFill="1" applyBorder="1" applyAlignment="1">
      <alignment horizontal="center" vertical="center" wrapText="1"/>
    </xf>
    <xf numFmtId="200" fontId="99" fillId="40" borderId="14" xfId="0" applyNumberFormat="1" applyFont="1" applyFill="1" applyBorder="1" applyAlignment="1">
      <alignment horizontal="center" vertical="center" wrapText="1"/>
    </xf>
    <xf numFmtId="172" fontId="16" fillId="40" borderId="14" xfId="57" applyNumberFormat="1" applyFont="1" applyFill="1" applyBorder="1" applyAlignment="1">
      <alignment horizontal="center" wrapText="1"/>
      <protection/>
    </xf>
    <xf numFmtId="2" fontId="16" fillId="40" borderId="14" xfId="57" applyNumberFormat="1" applyFont="1" applyFill="1" applyBorder="1" applyAlignment="1">
      <alignment horizontal="center"/>
      <protection/>
    </xf>
    <xf numFmtId="0" fontId="16" fillId="40" borderId="14" xfId="57" applyFont="1" applyFill="1" applyBorder="1" applyAlignment="1">
      <alignment horizontal="center"/>
      <protection/>
    </xf>
    <xf numFmtId="172" fontId="16" fillId="40" borderId="14" xfId="57" applyNumberFormat="1" applyFont="1" applyFill="1" applyBorder="1" applyAlignment="1">
      <alignment horizontal="center"/>
      <protection/>
    </xf>
    <xf numFmtId="198" fontId="85" fillId="40" borderId="10" xfId="0" applyNumberFormat="1" applyFont="1" applyFill="1" applyBorder="1" applyAlignment="1">
      <alignment horizontal="center" vertical="center" wrapText="1"/>
    </xf>
    <xf numFmtId="172" fontId="98" fillId="40" borderId="10" xfId="57" applyNumberFormat="1" applyFont="1" applyFill="1" applyBorder="1" applyAlignment="1">
      <alignment horizontal="center" wrapText="1"/>
      <protection/>
    </xf>
    <xf numFmtId="0" fontId="98" fillId="40" borderId="10" xfId="57" applyFont="1" applyFill="1" applyBorder="1" applyAlignment="1">
      <alignment horizontal="center"/>
      <protection/>
    </xf>
    <xf numFmtId="172" fontId="98" fillId="40" borderId="10" xfId="57" applyNumberFormat="1" applyFont="1" applyFill="1" applyBorder="1" applyAlignment="1">
      <alignment horizontal="center"/>
      <protection/>
    </xf>
    <xf numFmtId="2" fontId="98" fillId="40" borderId="10" xfId="57" applyNumberFormat="1" applyFont="1" applyFill="1" applyBorder="1" applyAlignment="1">
      <alignment horizontal="center"/>
      <protection/>
    </xf>
    <xf numFmtId="0" fontId="98" fillId="40" borderId="0" xfId="57" applyFont="1" applyFill="1" applyBorder="1" applyAlignment="1">
      <alignment horizontal="center"/>
      <protection/>
    </xf>
    <xf numFmtId="2" fontId="98" fillId="40" borderId="10" xfId="66" applyNumberFormat="1" applyFont="1" applyFill="1" applyBorder="1" applyAlignment="1">
      <alignment horizontal="center"/>
    </xf>
    <xf numFmtId="176" fontId="98" fillId="40" borderId="10" xfId="57" applyNumberFormat="1" applyFont="1" applyFill="1" applyBorder="1" applyAlignment="1">
      <alignment horizontal="center"/>
      <protection/>
    </xf>
    <xf numFmtId="172" fontId="106" fillId="40" borderId="15" xfId="57" applyNumberFormat="1" applyFont="1" applyFill="1" applyBorder="1" applyAlignment="1">
      <alignment horizontal="center"/>
      <protection/>
    </xf>
    <xf numFmtId="172" fontId="80" fillId="40" borderId="11" xfId="57" applyNumberFormat="1" applyFont="1" applyFill="1" applyBorder="1" applyAlignment="1">
      <alignment horizontal="center"/>
      <protection/>
    </xf>
    <xf numFmtId="172" fontId="80" fillId="40" borderId="15" xfId="57" applyNumberFormat="1" applyFont="1" applyFill="1" applyBorder="1" applyAlignment="1">
      <alignment horizontal="center"/>
      <protection/>
    </xf>
    <xf numFmtId="172" fontId="16" fillId="40" borderId="15" xfId="57" applyNumberFormat="1" applyFont="1" applyFill="1" applyBorder="1" applyAlignment="1">
      <alignment horizontal="center"/>
      <protection/>
    </xf>
    <xf numFmtId="172" fontId="80" fillId="40" borderId="16" xfId="57" applyNumberFormat="1" applyFont="1" applyFill="1" applyBorder="1" applyAlignment="1">
      <alignment horizontal="center" vertical="center"/>
      <protection/>
    </xf>
    <xf numFmtId="172" fontId="16" fillId="40" borderId="11" xfId="57" applyNumberFormat="1" applyFont="1" applyFill="1" applyBorder="1" applyAlignment="1">
      <alignment horizontal="center"/>
      <protection/>
    </xf>
    <xf numFmtId="172" fontId="98" fillId="40" borderId="15" xfId="57" applyNumberFormat="1" applyFont="1" applyFill="1" applyBorder="1" applyAlignment="1">
      <alignment horizontal="center"/>
      <protection/>
    </xf>
    <xf numFmtId="0" fontId="80" fillId="40" borderId="15" xfId="57" applyFont="1" applyFill="1" applyBorder="1" applyAlignment="1">
      <alignment horizontal="center"/>
      <protection/>
    </xf>
    <xf numFmtId="0" fontId="16" fillId="40" borderId="15" xfId="57" applyFont="1" applyFill="1" applyBorder="1" applyAlignment="1">
      <alignment horizontal="center"/>
      <protection/>
    </xf>
    <xf numFmtId="0" fontId="98" fillId="40" borderId="15" xfId="57" applyFont="1" applyFill="1" applyBorder="1" applyAlignment="1">
      <alignment horizontal="center"/>
      <protection/>
    </xf>
    <xf numFmtId="172" fontId="106" fillId="40" borderId="0" xfId="57" applyNumberFormat="1" applyFont="1" applyFill="1" applyBorder="1" applyAlignment="1">
      <alignment horizontal="center"/>
      <protection/>
    </xf>
    <xf numFmtId="172" fontId="80" fillId="40" borderId="0" xfId="57" applyNumberFormat="1" applyFont="1" applyFill="1" applyBorder="1" applyAlignment="1">
      <alignment horizontal="center"/>
      <protection/>
    </xf>
    <xf numFmtId="172" fontId="16" fillId="40" borderId="0" xfId="57" applyNumberFormat="1" applyFont="1" applyFill="1" applyBorder="1" applyAlignment="1">
      <alignment horizontal="center"/>
      <protection/>
    </xf>
    <xf numFmtId="172" fontId="80" fillId="40" borderId="0" xfId="57" applyNumberFormat="1" applyFont="1" applyFill="1" applyBorder="1" applyAlignment="1">
      <alignment horizontal="center" vertical="center"/>
      <protection/>
    </xf>
    <xf numFmtId="172" fontId="98" fillId="40" borderId="0" xfId="57" applyNumberFormat="1" applyFont="1" applyFill="1" applyBorder="1" applyAlignment="1">
      <alignment horizontal="center"/>
      <protection/>
    </xf>
    <xf numFmtId="0" fontId="91" fillId="40" borderId="10" xfId="59" applyFont="1" applyFill="1" applyBorder="1" applyAlignment="1">
      <alignment horizontal="center" vertical="center"/>
      <protection/>
    </xf>
    <xf numFmtId="0" fontId="86" fillId="40" borderId="10" xfId="0" applyFont="1" applyFill="1" applyBorder="1" applyAlignment="1">
      <alignment horizontal="center" vertical="center"/>
    </xf>
    <xf numFmtId="1" fontId="86" fillId="40" borderId="0" xfId="0" applyNumberFormat="1" applyFont="1" applyFill="1" applyAlignment="1">
      <alignment vertical="center"/>
    </xf>
    <xf numFmtId="0" fontId="86" fillId="40" borderId="0" xfId="0" applyFont="1" applyFill="1" applyAlignment="1">
      <alignment vertical="center"/>
    </xf>
    <xf numFmtId="0" fontId="83" fillId="40" borderId="10" xfId="0" applyFont="1" applyFill="1" applyBorder="1" applyAlignment="1">
      <alignment horizontal="center" vertical="center"/>
    </xf>
    <xf numFmtId="1" fontId="91" fillId="40" borderId="10" xfId="57" applyNumberFormat="1" applyFont="1" applyFill="1" applyBorder="1" applyAlignment="1">
      <alignment horizontal="center" vertical="center"/>
      <protection/>
    </xf>
    <xf numFmtId="0" fontId="91" fillId="40" borderId="10" xfId="57" applyFont="1" applyFill="1" applyBorder="1" applyAlignment="1">
      <alignment horizontal="center" vertical="center"/>
      <protection/>
    </xf>
    <xf numFmtId="1" fontId="48" fillId="40" borderId="10" xfId="0" applyNumberFormat="1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0" fontId="48" fillId="40" borderId="10" xfId="0" applyFont="1" applyFill="1" applyBorder="1" applyAlignment="1">
      <alignment horizontal="center"/>
    </xf>
    <xf numFmtId="1" fontId="86" fillId="40" borderId="10" xfId="0" applyNumberFormat="1" applyFont="1" applyFill="1" applyBorder="1" applyAlignment="1">
      <alignment horizontal="center" vertical="center"/>
    </xf>
    <xf numFmtId="1" fontId="52" fillId="40" borderId="10" xfId="0" applyNumberFormat="1" applyFont="1" applyFill="1" applyBorder="1" applyAlignment="1">
      <alignment horizontal="center" vertical="center"/>
    </xf>
    <xf numFmtId="0" fontId="34" fillId="40" borderId="10" xfId="57" applyFont="1" applyFill="1" applyBorder="1" applyAlignment="1">
      <alignment horizontal="center" vertical="center" wrapText="1"/>
      <protection/>
    </xf>
    <xf numFmtId="0" fontId="46" fillId="40" borderId="10" xfId="57" applyFont="1" applyFill="1" applyBorder="1" applyAlignment="1">
      <alignment horizontal="center" vertical="center" wrapText="1"/>
      <protection/>
    </xf>
    <xf numFmtId="1" fontId="59" fillId="40" borderId="10" xfId="0" applyNumberFormat="1" applyFont="1" applyFill="1" applyBorder="1" applyAlignment="1">
      <alignment horizontal="center" vertical="center"/>
    </xf>
    <xf numFmtId="0" fontId="85" fillId="40" borderId="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196" fontId="85" fillId="40" borderId="0" xfId="0" applyNumberFormat="1" applyFont="1" applyFill="1" applyBorder="1" applyAlignment="1">
      <alignment horizontal="center" vertical="center" wrapText="1"/>
    </xf>
    <xf numFmtId="202" fontId="10" fillId="0" borderId="0" xfId="63" applyNumberFormat="1" applyFont="1" applyAlignment="1">
      <alignment horizontal="center" vertical="center" textRotation="90"/>
      <protection/>
    </xf>
    <xf numFmtId="202" fontId="4" fillId="35" borderId="0" xfId="63" applyNumberFormat="1" applyFont="1" applyFill="1" applyBorder="1" applyAlignment="1">
      <alignment vertical="center" textRotation="90"/>
      <protection/>
    </xf>
    <xf numFmtId="203" fontId="10" fillId="0" borderId="0" xfId="63" applyNumberFormat="1" applyFont="1" applyAlignment="1">
      <alignment horizontal="center" vertical="center" textRotation="90"/>
      <protection/>
    </xf>
    <xf numFmtId="200" fontId="4" fillId="35" borderId="10" xfId="63" applyNumberFormat="1" applyFont="1" applyFill="1" applyBorder="1" applyAlignment="1">
      <alignment vertical="center" textRotation="90"/>
      <protection/>
    </xf>
    <xf numFmtId="0" fontId="112" fillId="40" borderId="10" xfId="57" applyFont="1" applyFill="1" applyBorder="1" applyAlignment="1">
      <alignment horizontal="center" vertical="center"/>
      <protection/>
    </xf>
    <xf numFmtId="0" fontId="113" fillId="40" borderId="10" xfId="0" applyFont="1" applyFill="1" applyBorder="1" applyAlignment="1">
      <alignment horizontal="center" vertical="center"/>
    </xf>
    <xf numFmtId="200" fontId="113" fillId="40" borderId="10" xfId="0" applyNumberFormat="1" applyFont="1" applyFill="1" applyBorder="1" applyAlignment="1">
      <alignment horizontal="center" vertical="center"/>
    </xf>
    <xf numFmtId="200" fontId="113" fillId="40" borderId="0" xfId="0" applyNumberFormat="1" applyFont="1" applyFill="1" applyBorder="1" applyAlignment="1">
      <alignment horizontal="center" vertical="center" wrapText="1"/>
    </xf>
    <xf numFmtId="2" fontId="1" fillId="40" borderId="10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200" fontId="48" fillId="40" borderId="10" xfId="0" applyNumberFormat="1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0" fontId="1" fillId="40" borderId="0" xfId="0" applyFont="1" applyFill="1" applyAlignment="1">
      <alignment vertical="center"/>
    </xf>
    <xf numFmtId="0" fontId="71" fillId="40" borderId="10" xfId="57" applyFont="1" applyFill="1" applyBorder="1" applyAlignment="1">
      <alignment horizontal="center" vertical="center"/>
      <protection/>
    </xf>
    <xf numFmtId="0" fontId="48" fillId="40" borderId="10" xfId="0" applyFont="1" applyFill="1" applyBorder="1" applyAlignment="1">
      <alignment horizontal="center"/>
    </xf>
    <xf numFmtId="200" fontId="89" fillId="40" borderId="0" xfId="0" applyNumberFormat="1" applyFont="1" applyFill="1" applyBorder="1" applyAlignment="1">
      <alignment horizontal="center" vertical="center" wrapText="1"/>
    </xf>
    <xf numFmtId="0" fontId="48" fillId="40" borderId="10" xfId="0" applyFont="1" applyFill="1" applyBorder="1" applyAlignment="1">
      <alignment horizontal="center" vertical="center"/>
    </xf>
    <xf numFmtId="0" fontId="48" fillId="40" borderId="0" xfId="0" applyFont="1" applyFill="1" applyBorder="1" applyAlignment="1">
      <alignment vertical="center"/>
    </xf>
    <xf numFmtId="0" fontId="48" fillId="40" borderId="0" xfId="0" applyFont="1" applyFill="1" applyAlignment="1">
      <alignment vertical="center"/>
    </xf>
    <xf numFmtId="0" fontId="89" fillId="40" borderId="10" xfId="0" applyFont="1" applyFill="1" applyBorder="1" applyAlignment="1">
      <alignment horizontal="center" vertical="center"/>
    </xf>
    <xf numFmtId="2" fontId="48" fillId="40" borderId="10" xfId="0" applyNumberFormat="1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center" vertical="center"/>
    </xf>
    <xf numFmtId="200" fontId="48" fillId="40" borderId="10" xfId="0" applyNumberFormat="1" applyFont="1" applyFill="1" applyBorder="1" applyAlignment="1">
      <alignment vertical="center"/>
    </xf>
    <xf numFmtId="0" fontId="48" fillId="40" borderId="0" xfId="0" applyFont="1" applyFill="1" applyBorder="1" applyAlignment="1">
      <alignment vertical="center"/>
    </xf>
    <xf numFmtId="0" fontId="48" fillId="40" borderId="0" xfId="0" applyFont="1" applyFill="1" applyAlignment="1">
      <alignment vertical="center"/>
    </xf>
    <xf numFmtId="2" fontId="48" fillId="40" borderId="10" xfId="0" applyNumberFormat="1" applyFont="1" applyFill="1" applyBorder="1" applyAlignment="1">
      <alignment horizontal="center" vertical="center"/>
    </xf>
    <xf numFmtId="0" fontId="48" fillId="40" borderId="17" xfId="0" applyFont="1" applyFill="1" applyBorder="1" applyAlignment="1">
      <alignment vertical="center"/>
    </xf>
    <xf numFmtId="0" fontId="48" fillId="40" borderId="10" xfId="0" applyFont="1" applyFill="1" applyBorder="1" applyAlignment="1">
      <alignment vertical="center"/>
    </xf>
    <xf numFmtId="200" fontId="89" fillId="40" borderId="10" xfId="0" applyNumberFormat="1" applyFont="1" applyFill="1" applyBorder="1" applyAlignment="1">
      <alignment horizontal="center" vertical="center"/>
    </xf>
    <xf numFmtId="0" fontId="89" fillId="40" borderId="10" xfId="0" applyFont="1" applyFill="1" applyBorder="1" applyAlignment="1">
      <alignment horizontal="center" wrapText="1"/>
    </xf>
    <xf numFmtId="200" fontId="89" fillId="40" borderId="10" xfId="0" applyNumberFormat="1" applyFont="1" applyFill="1" applyBorder="1" applyAlignment="1">
      <alignment horizontal="center" wrapText="1"/>
    </xf>
    <xf numFmtId="0" fontId="89" fillId="40" borderId="10" xfId="0" applyFont="1" applyFill="1" applyBorder="1" applyAlignment="1">
      <alignment horizontal="center"/>
    </xf>
    <xf numFmtId="0" fontId="71" fillId="40" borderId="13" xfId="57" applyFont="1" applyFill="1" applyBorder="1" applyAlignment="1">
      <alignment horizontal="center" vertical="center"/>
      <protection/>
    </xf>
    <xf numFmtId="0" fontId="0" fillId="40" borderId="10" xfId="0" applyFill="1" applyBorder="1" applyAlignment="1">
      <alignment horizontal="center"/>
    </xf>
    <xf numFmtId="2" fontId="48" fillId="40" borderId="13" xfId="0" applyNumberFormat="1" applyFont="1" applyFill="1" applyBorder="1" applyAlignment="1">
      <alignment horizontal="center" vertical="center"/>
    </xf>
    <xf numFmtId="0" fontId="48" fillId="40" borderId="13" xfId="0" applyFont="1" applyFill="1" applyBorder="1" applyAlignment="1">
      <alignment horizontal="center" vertical="center"/>
    </xf>
    <xf numFmtId="200" fontId="48" fillId="40" borderId="10" xfId="0" applyNumberFormat="1" applyFont="1" applyFill="1" applyBorder="1" applyAlignment="1">
      <alignment horizontal="center"/>
    </xf>
    <xf numFmtId="0" fontId="48" fillId="40" borderId="17" xfId="0" applyFont="1" applyFill="1" applyBorder="1" applyAlignment="1">
      <alignment vertical="center"/>
    </xf>
    <xf numFmtId="0" fontId="48" fillId="40" borderId="10" xfId="0" applyFont="1" applyFill="1" applyBorder="1" applyAlignment="1">
      <alignment vertical="center"/>
    </xf>
    <xf numFmtId="0" fontId="71" fillId="40" borderId="14" xfId="57" applyFont="1" applyFill="1" applyBorder="1" applyAlignment="1">
      <alignment horizontal="center" vertical="center"/>
      <protection/>
    </xf>
    <xf numFmtId="0" fontId="89" fillId="40" borderId="14" xfId="0" applyFont="1" applyFill="1" applyBorder="1" applyAlignment="1">
      <alignment horizontal="center" vertical="center"/>
    </xf>
    <xf numFmtId="0" fontId="48" fillId="40" borderId="14" xfId="0" applyFont="1" applyFill="1" applyBorder="1" applyAlignment="1">
      <alignment horizontal="center" vertical="center"/>
    </xf>
    <xf numFmtId="49" fontId="92" fillId="0" borderId="18" xfId="0" applyNumberFormat="1" applyFont="1" applyBorder="1" applyAlignment="1">
      <alignment horizontal="center" wrapText="1"/>
    </xf>
    <xf numFmtId="49" fontId="92" fillId="0" borderId="19" xfId="0" applyNumberFormat="1" applyFont="1" applyBorder="1" applyAlignment="1">
      <alignment horizontal="center" wrapText="1"/>
    </xf>
    <xf numFmtId="0" fontId="111" fillId="40" borderId="18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/>
    </xf>
    <xf numFmtId="0" fontId="67" fillId="40" borderId="18" xfId="0" applyFont="1" applyFill="1" applyBorder="1" applyAlignment="1">
      <alignment horizontal="center" vertical="center"/>
    </xf>
    <xf numFmtId="0" fontId="48" fillId="40" borderId="19" xfId="0" applyFont="1" applyFill="1" applyBorder="1" applyAlignment="1">
      <alignment horizontal="center"/>
    </xf>
    <xf numFmtId="0" fontId="67" fillId="40" borderId="20" xfId="0" applyFont="1" applyFill="1" applyBorder="1" applyAlignment="1">
      <alignment horizontal="center" vertical="center"/>
    </xf>
    <xf numFmtId="0" fontId="48" fillId="40" borderId="0" xfId="0" applyFont="1" applyFill="1" applyBorder="1" applyAlignment="1">
      <alignment horizontal="center"/>
    </xf>
    <xf numFmtId="200" fontId="48" fillId="40" borderId="19" xfId="0" applyNumberFormat="1" applyFont="1" applyFill="1" applyBorder="1" applyAlignment="1">
      <alignment horizontal="center"/>
    </xf>
    <xf numFmtId="0" fontId="48" fillId="40" borderId="19" xfId="0" applyFont="1" applyFill="1" applyBorder="1" applyAlignment="1">
      <alignment horizontal="center"/>
    </xf>
    <xf numFmtId="200" fontId="89" fillId="40" borderId="19" xfId="0" applyNumberFormat="1" applyFont="1" applyFill="1" applyBorder="1" applyAlignment="1">
      <alignment horizontal="center" vertical="center"/>
    </xf>
    <xf numFmtId="200" fontId="89" fillId="40" borderId="19" xfId="0" applyNumberFormat="1" applyFont="1" applyFill="1" applyBorder="1" applyAlignment="1">
      <alignment horizontal="center" wrapText="1"/>
    </xf>
    <xf numFmtId="0" fontId="0" fillId="40" borderId="19" xfId="0" applyFill="1" applyBorder="1" applyAlignment="1">
      <alignment horizontal="center"/>
    </xf>
    <xf numFmtId="0" fontId="67" fillId="40" borderId="21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/>
    </xf>
    <xf numFmtId="0" fontId="89" fillId="35" borderId="22" xfId="0" applyFont="1" applyFill="1" applyBorder="1" applyAlignment="1">
      <alignment horizontal="center" vertical="center"/>
    </xf>
    <xf numFmtId="200" fontId="89" fillId="35" borderId="22" xfId="0" applyNumberFormat="1" applyFont="1" applyFill="1" applyBorder="1" applyAlignment="1">
      <alignment horizontal="center" vertical="center"/>
    </xf>
    <xf numFmtId="200" fontId="89" fillId="35" borderId="23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5" fillId="35" borderId="0" xfId="57" applyFont="1" applyFill="1" applyAlignment="1">
      <alignment horizontal="right"/>
      <protection/>
    </xf>
    <xf numFmtId="0" fontId="41" fillId="35" borderId="0" xfId="57" applyFont="1" applyFill="1" applyAlignment="1">
      <alignment horizontal="center"/>
      <protection/>
    </xf>
    <xf numFmtId="0" fontId="82" fillId="35" borderId="0" xfId="57" applyFont="1" applyFill="1" applyAlignment="1">
      <alignment horizontal="center"/>
      <protection/>
    </xf>
    <xf numFmtId="0" fontId="94" fillId="35" borderId="0" xfId="0" applyFont="1" applyFill="1" applyAlignment="1">
      <alignment horizontal="center" wrapText="1"/>
    </xf>
    <xf numFmtId="0" fontId="81" fillId="35" borderId="10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left" vertical="center" wrapText="1"/>
    </xf>
    <xf numFmtId="0" fontId="97" fillId="35" borderId="0" xfId="0" applyFont="1" applyFill="1" applyBorder="1" applyAlignment="1">
      <alignment horizontal="left" wrapText="1"/>
    </xf>
    <xf numFmtId="0" fontId="68" fillId="35" borderId="0" xfId="0" applyFont="1" applyFill="1" applyAlignment="1">
      <alignment horizontal="center" wrapText="1"/>
    </xf>
    <xf numFmtId="0" fontId="85" fillId="40" borderId="0" xfId="0" applyFont="1" applyFill="1" applyBorder="1" applyAlignment="1">
      <alignment horizontal="center" vertical="center" wrapText="1"/>
    </xf>
    <xf numFmtId="0" fontId="14" fillId="35" borderId="24" xfId="57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0" fontId="66" fillId="35" borderId="0" xfId="57" applyFont="1" applyFill="1" applyAlignment="1">
      <alignment horizontal="center"/>
      <protection/>
    </xf>
    <xf numFmtId="0" fontId="9" fillId="35" borderId="0" xfId="57" applyFont="1" applyFill="1" applyAlignment="1">
      <alignment horizontal="center"/>
      <protection/>
    </xf>
    <xf numFmtId="0" fontId="19" fillId="35" borderId="0" xfId="57" applyFont="1" applyFill="1" applyAlignment="1">
      <alignment horizontal="center"/>
      <protection/>
    </xf>
    <xf numFmtId="0" fontId="17" fillId="35" borderId="10" xfId="57" applyFont="1" applyFill="1" applyBorder="1" applyAlignment="1">
      <alignment horizontal="center" vertical="center" wrapText="1"/>
      <protection/>
    </xf>
    <xf numFmtId="0" fontId="80" fillId="35" borderId="25" xfId="57" applyFont="1" applyFill="1" applyBorder="1" applyAlignment="1">
      <alignment horizontal="left" vertical="center" wrapText="1"/>
      <protection/>
    </xf>
    <xf numFmtId="0" fontId="80" fillId="35" borderId="26" xfId="57" applyFont="1" applyFill="1" applyBorder="1" applyAlignment="1">
      <alignment horizontal="left" vertical="center" wrapText="1"/>
      <protection/>
    </xf>
    <xf numFmtId="0" fontId="80" fillId="35" borderId="27" xfId="57" applyFont="1" applyFill="1" applyBorder="1" applyAlignment="1">
      <alignment horizontal="left" vertical="center" wrapText="1"/>
      <protection/>
    </xf>
    <xf numFmtId="0" fontId="80" fillId="35" borderId="28" xfId="57" applyFont="1" applyFill="1" applyBorder="1" applyAlignment="1">
      <alignment horizontal="left" vertical="center" wrapText="1"/>
      <protection/>
    </xf>
    <xf numFmtId="0" fontId="80" fillId="35" borderId="0" xfId="57" applyFont="1" applyFill="1" applyBorder="1" applyAlignment="1">
      <alignment horizontal="left" vertical="center" wrapText="1"/>
      <protection/>
    </xf>
    <xf numFmtId="0" fontId="80" fillId="35" borderId="29" xfId="57" applyFont="1" applyFill="1" applyBorder="1" applyAlignment="1">
      <alignment horizontal="left" vertical="center" wrapText="1"/>
      <protection/>
    </xf>
    <xf numFmtId="0" fontId="80" fillId="35" borderId="30" xfId="57" applyFont="1" applyFill="1" applyBorder="1" applyAlignment="1">
      <alignment horizontal="left" vertical="center" wrapText="1"/>
      <protection/>
    </xf>
    <xf numFmtId="0" fontId="80" fillId="35" borderId="31" xfId="57" applyFont="1" applyFill="1" applyBorder="1" applyAlignment="1">
      <alignment horizontal="left" vertical="center" wrapText="1"/>
      <protection/>
    </xf>
    <xf numFmtId="0" fontId="80" fillId="35" borderId="32" xfId="57" applyFont="1" applyFill="1" applyBorder="1" applyAlignment="1">
      <alignment horizontal="left" vertical="center" wrapText="1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2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center"/>
      <protection/>
    </xf>
    <xf numFmtId="0" fontId="23" fillId="0" borderId="17" xfId="63" applyFont="1" applyBorder="1" applyAlignment="1">
      <alignment horizontal="center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55" fillId="0" borderId="33" xfId="63" applyFont="1" applyBorder="1" applyAlignment="1">
      <alignment horizontal="center"/>
      <protection/>
    </xf>
    <xf numFmtId="0" fontId="55" fillId="0" borderId="0" xfId="63" applyFont="1" applyBorder="1" applyAlignment="1">
      <alignment horizontal="center"/>
      <protection/>
    </xf>
    <xf numFmtId="0" fontId="18" fillId="0" borderId="10" xfId="63" applyFont="1" applyBorder="1" applyAlignment="1">
      <alignment horizontal="center" vertical="center" wrapText="1"/>
      <protection/>
    </xf>
    <xf numFmtId="0" fontId="102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55" fillId="0" borderId="0" xfId="63" applyFont="1" applyFill="1" applyBorder="1" applyAlignment="1">
      <alignment horizontal="center"/>
      <protection/>
    </xf>
    <xf numFmtId="0" fontId="18" fillId="0" borderId="15" xfId="63" applyFont="1" applyBorder="1" applyAlignment="1">
      <alignment horizontal="center" vertical="center" wrapText="1"/>
      <protection/>
    </xf>
    <xf numFmtId="0" fontId="18" fillId="0" borderId="34" xfId="63" applyFont="1" applyBorder="1" applyAlignment="1">
      <alignment horizontal="center" vertical="center" wrapText="1"/>
      <protection/>
    </xf>
    <xf numFmtId="0" fontId="18" fillId="0" borderId="17" xfId="63" applyFont="1" applyBorder="1" applyAlignment="1">
      <alignment horizontal="center" vertical="center" wrapText="1"/>
      <protection/>
    </xf>
    <xf numFmtId="0" fontId="10" fillId="0" borderId="0" xfId="63" applyFont="1" applyAlignment="1">
      <alignment horizontal="right"/>
      <protection/>
    </xf>
    <xf numFmtId="0" fontId="18" fillId="0" borderId="13" xfId="63" applyFont="1" applyFill="1" applyBorder="1" applyAlignment="1">
      <alignment horizontal="center" vertical="center" wrapText="1"/>
      <protection/>
    </xf>
    <xf numFmtId="0" fontId="18" fillId="0" borderId="35" xfId="63" applyFont="1" applyFill="1" applyBorder="1" applyAlignment="1">
      <alignment horizontal="center" vertical="center" wrapText="1"/>
      <protection/>
    </xf>
    <xf numFmtId="0" fontId="18" fillId="0" borderId="14" xfId="63" applyFont="1" applyFill="1" applyBorder="1" applyAlignment="1">
      <alignment horizontal="center" vertical="center" wrapText="1"/>
      <protection/>
    </xf>
    <xf numFmtId="0" fontId="14" fillId="0" borderId="16" xfId="63" applyFont="1" applyFill="1" applyBorder="1" applyAlignment="1">
      <alignment horizontal="center" vertical="center" wrapText="1"/>
      <protection/>
    </xf>
    <xf numFmtId="0" fontId="14" fillId="0" borderId="24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1" fontId="10" fillId="35" borderId="10" xfId="63" applyNumberFormat="1" applyFont="1" applyFill="1" applyBorder="1" applyAlignment="1">
      <alignment horizontal="center" vertical="center" textRotation="90"/>
      <protection/>
    </xf>
    <xf numFmtId="0" fontId="34" fillId="40" borderId="10" xfId="57" applyFont="1" applyFill="1" applyBorder="1" applyAlignment="1">
      <alignment horizontal="center" vertical="center" wrapText="1"/>
      <protection/>
    </xf>
    <xf numFmtId="0" fontId="42" fillId="35" borderId="0" xfId="0" applyFont="1" applyFill="1" applyAlignment="1">
      <alignment horizontal="right"/>
    </xf>
    <xf numFmtId="0" fontId="93" fillId="35" borderId="0" xfId="57" applyFont="1" applyFill="1" applyAlignment="1">
      <alignment horizontal="center"/>
      <protection/>
    </xf>
    <xf numFmtId="0" fontId="44" fillId="35" borderId="0" xfId="57" applyFont="1" applyFill="1" applyAlignment="1">
      <alignment horizontal="center"/>
      <protection/>
    </xf>
    <xf numFmtId="0" fontId="45" fillId="35" borderId="0" xfId="57" applyFont="1" applyFill="1" applyAlignment="1">
      <alignment horizontal="center"/>
      <protection/>
    </xf>
    <xf numFmtId="0" fontId="34" fillId="35" borderId="10" xfId="57" applyFont="1" applyFill="1" applyBorder="1" applyAlignment="1">
      <alignment horizontal="center" vertical="center" wrapText="1"/>
      <protection/>
    </xf>
    <xf numFmtId="0" fontId="30" fillId="0" borderId="0" xfId="62" applyFont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7" fillId="34" borderId="10" xfId="62" applyFont="1" applyFill="1" applyBorder="1" applyAlignment="1">
      <alignment horizontal="center" vertical="center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7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62" applyFont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6" fillId="0" borderId="13" xfId="62" applyFont="1" applyBorder="1" applyAlignment="1">
      <alignment horizontal="center" vertical="center" wrapText="1"/>
      <protection/>
    </xf>
    <xf numFmtId="0" fontId="36" fillId="0" borderId="35" xfId="62" applyFont="1" applyBorder="1" applyAlignment="1">
      <alignment horizontal="center" vertical="center" wrapText="1"/>
      <protection/>
    </xf>
    <xf numFmtId="0" fontId="36" fillId="0" borderId="14" xfId="62" applyFont="1" applyBorder="1" applyAlignment="1">
      <alignment horizontal="center" vertical="center" wrapText="1"/>
      <protection/>
    </xf>
    <xf numFmtId="0" fontId="37" fillId="34" borderId="15" xfId="62" applyFont="1" applyFill="1" applyBorder="1" applyAlignment="1">
      <alignment horizontal="center" vertical="center" wrapText="1"/>
      <protection/>
    </xf>
    <xf numFmtId="0" fontId="37" fillId="34" borderId="34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7" fillId="36" borderId="15" xfId="62" applyFont="1" applyFill="1" applyBorder="1" applyAlignment="1">
      <alignment horizontal="center" vertical="center" wrapText="1"/>
      <protection/>
    </xf>
    <xf numFmtId="0" fontId="37" fillId="36" borderId="17" xfId="62" applyFont="1" applyFill="1" applyBorder="1" applyAlignment="1">
      <alignment horizontal="center" vertical="center" wrapText="1"/>
      <protection/>
    </xf>
    <xf numFmtId="0" fontId="64" fillId="0" borderId="13" xfId="62" applyFont="1" applyBorder="1" applyAlignment="1">
      <alignment horizontal="center" vertical="center" wrapText="1"/>
      <protection/>
    </xf>
    <xf numFmtId="0" fontId="64" fillId="0" borderId="35" xfId="62" applyFont="1" applyBorder="1" applyAlignment="1">
      <alignment horizontal="center" vertical="center" wrapText="1"/>
      <protection/>
    </xf>
    <xf numFmtId="0" fontId="64" fillId="0" borderId="14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right" vertical="center" wrapText="1"/>
      <protection/>
    </xf>
    <xf numFmtId="0" fontId="36" fillId="36" borderId="15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107" fillId="0" borderId="0" xfId="0" applyFont="1" applyAlignment="1">
      <alignment horizontal="center"/>
    </xf>
    <xf numFmtId="17" fontId="108" fillId="0" borderId="0" xfId="0" applyNumberFormat="1" applyFont="1" applyBorder="1" applyAlignment="1" quotePrefix="1">
      <alignment horizontal="center"/>
    </xf>
    <xf numFmtId="0" fontId="108" fillId="0" borderId="0" xfId="0" applyFont="1" applyBorder="1" applyAlignment="1">
      <alignment horizontal="center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48" fillId="35" borderId="38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2"/>
          <c:w val="0.981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'Part-II'!$B$11:$B$23</c:f>
              <c:strCache/>
            </c:strRef>
          </c:cat>
          <c:val>
            <c:numRef>
              <c:f>'Part-II'!#REF!</c:f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delete val="1"/>
        <c:majorTickMark val="out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209550</xdr:colOff>
      <xdr:row>2</xdr:row>
      <xdr:rowOff>152400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85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1152525</xdr:colOff>
      <xdr:row>37</xdr:row>
      <xdr:rowOff>28575</xdr:rowOff>
    </xdr:from>
    <xdr:to>
      <xdr:col>25</xdr:col>
      <xdr:colOff>0</xdr:colOff>
      <xdr:row>48</xdr:row>
      <xdr:rowOff>0</xdr:rowOff>
    </xdr:to>
    <xdr:graphicFrame>
      <xdr:nvGraphicFramePr>
        <xdr:cNvPr id="1" name="Chart 10"/>
        <xdr:cNvGraphicFramePr/>
      </xdr:nvGraphicFramePr>
      <xdr:xfrm>
        <a:off x="16325850" y="11944350"/>
        <a:ext cx="107632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-ALLOTMENT%20OF%20FUND%20UNDER%20NREGS%20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P13">
            <v>412.90166</v>
          </cell>
        </row>
        <row r="14">
          <cell r="P14">
            <v>598.7379599999999</v>
          </cell>
        </row>
        <row r="15">
          <cell r="P15">
            <v>849.44661</v>
          </cell>
        </row>
        <row r="16">
          <cell r="P16">
            <v>320.10741</v>
          </cell>
        </row>
        <row r="17">
          <cell r="P17">
            <v>591.47947</v>
          </cell>
        </row>
        <row r="18">
          <cell r="P18">
            <v>632.39854</v>
          </cell>
        </row>
        <row r="19">
          <cell r="P19">
            <v>543.01556</v>
          </cell>
        </row>
        <row r="20">
          <cell r="P20">
            <v>400.7859000000001</v>
          </cell>
        </row>
        <row r="21">
          <cell r="P21">
            <v>223.37577000000002</v>
          </cell>
        </row>
        <row r="22">
          <cell r="P22">
            <v>554.73423</v>
          </cell>
        </row>
        <row r="23">
          <cell r="P23">
            <v>259.85586</v>
          </cell>
        </row>
        <row r="24">
          <cell r="P24">
            <v>224.17524</v>
          </cell>
        </row>
        <row r="25">
          <cell r="P25">
            <v>423.182895</v>
          </cell>
        </row>
        <row r="26"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&amp;P"/>
      <sheetName val="PO"/>
      <sheetName val="GP"/>
      <sheetName val="ADM.EXP(SDO&amp;OTHERs)"/>
      <sheetName val="ADMINISTRATIVE"/>
      <sheetName val="LINE DEPT."/>
      <sheetName val="TOTAL EXP."/>
    </sheetNames>
    <sheetDataSet>
      <sheetData sheetId="6">
        <row r="9">
          <cell r="E9">
            <v>147109976</v>
          </cell>
        </row>
        <row r="10">
          <cell r="E10">
            <v>78005079</v>
          </cell>
        </row>
        <row r="11">
          <cell r="E11">
            <v>138797772</v>
          </cell>
        </row>
        <row r="12">
          <cell r="E12">
            <v>336384531</v>
          </cell>
        </row>
        <row r="13">
          <cell r="E13">
            <v>111821592</v>
          </cell>
        </row>
        <row r="14">
          <cell r="E14">
            <v>73489232</v>
          </cell>
        </row>
        <row r="15">
          <cell r="E15">
            <v>47887077</v>
          </cell>
        </row>
        <row r="16">
          <cell r="E16">
            <v>228786259</v>
          </cell>
        </row>
        <row r="17">
          <cell r="E17">
            <v>141064692</v>
          </cell>
        </row>
        <row r="18">
          <cell r="E18">
            <v>200174263</v>
          </cell>
        </row>
        <row r="19">
          <cell r="E19">
            <v>95017584</v>
          </cell>
        </row>
        <row r="20">
          <cell r="E20">
            <v>91338874</v>
          </cell>
        </row>
        <row r="21">
          <cell r="E21">
            <v>224374422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40" zoomScaleNormal="70" zoomScaleSheetLayoutView="40" zoomScalePageLayoutView="0" workbookViewId="0" topLeftCell="A10">
      <pane xSplit="2" topLeftCell="F1" activePane="topRight" state="frozen"/>
      <selection pane="topLeft" activeCell="A1" sqref="A1"/>
      <selection pane="topRight" activeCell="O15" sqref="O15"/>
    </sheetView>
  </sheetViews>
  <sheetFormatPr defaultColWidth="9.140625" defaultRowHeight="15"/>
  <cols>
    <col min="1" max="1" width="6.28125" style="168" customWidth="1"/>
    <col min="2" max="2" width="26.140625" style="168" customWidth="1"/>
    <col min="3" max="3" width="21.140625" style="168" customWidth="1"/>
    <col min="4" max="4" width="15.140625" style="168" bestFit="1" customWidth="1"/>
    <col min="5" max="5" width="15.57421875" style="168" customWidth="1"/>
    <col min="6" max="6" width="25.28125" style="168" customWidth="1"/>
    <col min="7" max="7" width="20.00390625" style="168" customWidth="1"/>
    <col min="8" max="8" width="19.8515625" style="168" customWidth="1"/>
    <col min="9" max="9" width="24.28125" style="168" customWidth="1"/>
    <col min="10" max="10" width="21.00390625" style="168" customWidth="1"/>
    <col min="11" max="11" width="17.57421875" style="168" customWidth="1"/>
    <col min="12" max="12" width="20.7109375" style="168" customWidth="1"/>
    <col min="13" max="13" width="17.140625" style="168" customWidth="1"/>
    <col min="14" max="14" width="14.00390625" style="168" customWidth="1"/>
    <col min="15" max="15" width="19.421875" style="168" bestFit="1" customWidth="1"/>
    <col min="16" max="16" width="22.00390625" style="168" bestFit="1" customWidth="1"/>
    <col min="17" max="17" width="23.28125" style="168" customWidth="1"/>
    <col min="18" max="18" width="21.421875" style="168" customWidth="1"/>
    <col min="19" max="19" width="19.57421875" style="168" customWidth="1"/>
    <col min="20" max="20" width="16.28125" style="168" customWidth="1"/>
    <col min="21" max="21" width="13.7109375" style="168" customWidth="1"/>
    <col min="22" max="22" width="11.8515625" style="168" customWidth="1"/>
    <col min="23" max="23" width="13.8515625" style="168" customWidth="1"/>
    <col min="24" max="16384" width="9.140625" style="183" customWidth="1"/>
  </cols>
  <sheetData>
    <row r="1" spans="1:23" s="178" customFormat="1" ht="12" customHeight="1">
      <c r="A1" s="165"/>
      <c r="B1" s="177"/>
      <c r="C1" s="177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408"/>
      <c r="Q1" s="408"/>
      <c r="R1" s="408"/>
      <c r="S1" s="408"/>
      <c r="T1" s="165"/>
      <c r="U1" s="177"/>
      <c r="V1" s="177"/>
      <c r="W1" s="177"/>
    </row>
    <row r="2" spans="1:23" s="178" customFormat="1" ht="31.5" customHeight="1">
      <c r="A2" s="409" t="s">
        <v>127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179"/>
      <c r="W2" s="179"/>
    </row>
    <row r="3" spans="1:23" s="178" customFormat="1" ht="1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220" t="s">
        <v>142</v>
      </c>
      <c r="U3" s="177"/>
      <c r="V3" s="177"/>
      <c r="W3" s="177"/>
    </row>
    <row r="4" spans="1:23" s="178" customFormat="1" ht="24.75" customHeight="1">
      <c r="A4" s="410" t="s">
        <v>36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180"/>
      <c r="W4" s="180"/>
    </row>
    <row r="5" spans="1:23" s="178" customFormat="1" ht="13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81"/>
      <c r="T5" s="177"/>
      <c r="U5" s="177"/>
      <c r="V5" s="177"/>
      <c r="W5" s="177"/>
    </row>
    <row r="6" spans="1:23" ht="24.75" customHeight="1">
      <c r="A6" s="411" t="s">
        <v>145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182"/>
      <c r="W6" s="182"/>
    </row>
    <row r="7" spans="1:23" s="187" customFormat="1" ht="35.25" customHeight="1">
      <c r="A7" s="184"/>
      <c r="B7" s="185"/>
      <c r="C7" s="169"/>
      <c r="D7" s="169"/>
      <c r="E7" s="169"/>
      <c r="F7" s="169"/>
      <c r="G7" s="169"/>
      <c r="H7" s="170"/>
      <c r="I7" s="170"/>
      <c r="J7" s="169"/>
      <c r="K7" s="169"/>
      <c r="L7" s="169"/>
      <c r="M7" s="171"/>
      <c r="N7" s="171"/>
      <c r="O7" s="171"/>
      <c r="P7" s="169"/>
      <c r="Q7" s="169"/>
      <c r="R7" s="169"/>
      <c r="S7" s="169"/>
      <c r="T7" s="169"/>
      <c r="U7" s="172"/>
      <c r="V7" s="185"/>
      <c r="W7" s="186"/>
    </row>
    <row r="8" spans="1:21" s="128" customFormat="1" ht="16.5">
      <c r="A8" s="404">
        <v>1</v>
      </c>
      <c r="B8" s="404">
        <v>2</v>
      </c>
      <c r="C8" s="175"/>
      <c r="D8" s="404">
        <v>3</v>
      </c>
      <c r="E8" s="404"/>
      <c r="F8" s="404"/>
      <c r="G8" s="404"/>
      <c r="H8" s="404">
        <v>4</v>
      </c>
      <c r="I8" s="404">
        <v>5</v>
      </c>
      <c r="J8" s="404">
        <v>6</v>
      </c>
      <c r="K8" s="404">
        <v>7</v>
      </c>
      <c r="L8" s="404">
        <v>8</v>
      </c>
      <c r="M8" s="404">
        <v>9</v>
      </c>
      <c r="N8" s="404"/>
      <c r="O8" s="404"/>
      <c r="P8" s="404"/>
      <c r="Q8" s="404"/>
      <c r="R8" s="175"/>
      <c r="S8" s="404">
        <v>10</v>
      </c>
      <c r="T8" s="404">
        <v>11</v>
      </c>
      <c r="U8" s="404">
        <v>12</v>
      </c>
    </row>
    <row r="9" spans="1:21" s="128" customFormat="1" ht="16.5">
      <c r="A9" s="404"/>
      <c r="B9" s="404"/>
      <c r="C9" s="175"/>
      <c r="D9" s="175" t="s">
        <v>16</v>
      </c>
      <c r="E9" s="175" t="s">
        <v>17</v>
      </c>
      <c r="F9" s="175" t="s">
        <v>18</v>
      </c>
      <c r="G9" s="175" t="s">
        <v>19</v>
      </c>
      <c r="H9" s="404"/>
      <c r="I9" s="404">
        <v>5</v>
      </c>
      <c r="J9" s="404">
        <v>6</v>
      </c>
      <c r="K9" s="404">
        <v>7</v>
      </c>
      <c r="L9" s="404">
        <v>8</v>
      </c>
      <c r="M9" s="175" t="s">
        <v>16</v>
      </c>
      <c r="N9" s="175" t="s">
        <v>17</v>
      </c>
      <c r="O9" s="175" t="s">
        <v>18</v>
      </c>
      <c r="P9" s="175" t="s">
        <v>19</v>
      </c>
      <c r="Q9" s="175" t="s">
        <v>20</v>
      </c>
      <c r="R9" s="175"/>
      <c r="S9" s="404"/>
      <c r="T9" s="404"/>
      <c r="U9" s="404"/>
    </row>
    <row r="10" spans="1:21" s="128" customFormat="1" ht="63" customHeight="1">
      <c r="A10" s="412" t="s">
        <v>0</v>
      </c>
      <c r="B10" s="412" t="s">
        <v>21</v>
      </c>
      <c r="C10" s="412" t="s">
        <v>140</v>
      </c>
      <c r="D10" s="412" t="s">
        <v>1</v>
      </c>
      <c r="E10" s="412"/>
      <c r="F10" s="412"/>
      <c r="G10" s="412"/>
      <c r="H10" s="407" t="s">
        <v>6</v>
      </c>
      <c r="I10" s="407" t="s">
        <v>7</v>
      </c>
      <c r="J10" s="407" t="s">
        <v>8</v>
      </c>
      <c r="K10" s="407" t="s">
        <v>9</v>
      </c>
      <c r="L10" s="407" t="s">
        <v>10</v>
      </c>
      <c r="M10" s="412" t="s">
        <v>11</v>
      </c>
      <c r="N10" s="412"/>
      <c r="O10" s="412"/>
      <c r="P10" s="412"/>
      <c r="Q10" s="412"/>
      <c r="R10" s="412"/>
      <c r="S10" s="407" t="s">
        <v>13</v>
      </c>
      <c r="T10" s="407" t="s">
        <v>14</v>
      </c>
      <c r="U10" s="407" t="s">
        <v>15</v>
      </c>
    </row>
    <row r="11" spans="1:23" s="128" customFormat="1" ht="111.75" customHeight="1">
      <c r="A11" s="412"/>
      <c r="B11" s="412"/>
      <c r="C11" s="412"/>
      <c r="D11" s="210" t="s">
        <v>2</v>
      </c>
      <c r="E11" s="210" t="s">
        <v>3</v>
      </c>
      <c r="F11" s="210" t="s">
        <v>4</v>
      </c>
      <c r="G11" s="210" t="s">
        <v>5</v>
      </c>
      <c r="H11" s="407"/>
      <c r="I11" s="407"/>
      <c r="J11" s="407"/>
      <c r="K11" s="407"/>
      <c r="L11" s="407"/>
      <c r="M11" s="174" t="s">
        <v>2</v>
      </c>
      <c r="N11" s="174" t="s">
        <v>3</v>
      </c>
      <c r="O11" s="174" t="s">
        <v>4</v>
      </c>
      <c r="P11" s="174" t="s">
        <v>5</v>
      </c>
      <c r="Q11" s="174" t="s">
        <v>12</v>
      </c>
      <c r="R11" s="174" t="s">
        <v>110</v>
      </c>
      <c r="S11" s="407"/>
      <c r="T11" s="407"/>
      <c r="U11" s="407"/>
      <c r="V11" s="406"/>
      <c r="W11" s="405"/>
    </row>
    <row r="12" spans="1:23" s="189" customFormat="1" ht="15.75">
      <c r="A12" s="188">
        <v>1</v>
      </c>
      <c r="B12" s="188">
        <v>2</v>
      </c>
      <c r="C12" s="188"/>
      <c r="D12" s="188" t="s">
        <v>112</v>
      </c>
      <c r="E12" s="188" t="s">
        <v>113</v>
      </c>
      <c r="F12" s="188" t="s">
        <v>114</v>
      </c>
      <c r="G12" s="188" t="s">
        <v>115</v>
      </c>
      <c r="H12" s="188">
        <v>4</v>
      </c>
      <c r="I12" s="188">
        <v>5</v>
      </c>
      <c r="J12" s="188">
        <v>6</v>
      </c>
      <c r="K12" s="188">
        <v>7</v>
      </c>
      <c r="L12" s="188">
        <v>8</v>
      </c>
      <c r="M12" s="188" t="s">
        <v>116</v>
      </c>
      <c r="N12" s="188" t="s">
        <v>117</v>
      </c>
      <c r="O12" s="188" t="s">
        <v>118</v>
      </c>
      <c r="P12" s="188" t="s">
        <v>119</v>
      </c>
      <c r="Q12" s="188" t="s">
        <v>120</v>
      </c>
      <c r="R12" s="188" t="s">
        <v>111</v>
      </c>
      <c r="S12" s="188">
        <v>10</v>
      </c>
      <c r="T12" s="188">
        <v>11</v>
      </c>
      <c r="U12" s="342">
        <v>12</v>
      </c>
      <c r="V12" s="406"/>
      <c r="W12" s="405"/>
    </row>
    <row r="13" spans="1:23" s="261" customFormat="1" ht="47.25" customHeight="1">
      <c r="A13" s="257">
        <v>1</v>
      </c>
      <c r="B13" s="257" t="s">
        <v>22</v>
      </c>
      <c r="C13" s="257">
        <v>40448</v>
      </c>
      <c r="D13" s="257">
        <v>21046</v>
      </c>
      <c r="E13" s="257">
        <v>8586</v>
      </c>
      <c r="F13" s="257">
        <v>10816</v>
      </c>
      <c r="G13" s="257">
        <f aca="true" t="shared" si="0" ref="G13:G25">SUM(D13:F13)</f>
        <v>40448</v>
      </c>
      <c r="H13" s="257">
        <v>17922</v>
      </c>
      <c r="I13" s="257">
        <v>7763</v>
      </c>
      <c r="J13" s="258">
        <v>17922</v>
      </c>
      <c r="K13" s="258">
        <v>11395</v>
      </c>
      <c r="L13" s="257">
        <v>342603</v>
      </c>
      <c r="M13" s="259">
        <v>2.9465686999999994</v>
      </c>
      <c r="N13" s="259">
        <v>1.0482097000000001</v>
      </c>
      <c r="O13" s="259">
        <v>0.9566689999999999</v>
      </c>
      <c r="P13" s="259">
        <f aca="true" t="shared" si="1" ref="P13:P26">SUM(M13:O13)</f>
        <v>4.951447399999999</v>
      </c>
      <c r="Q13" s="259">
        <v>2.3359942999999994</v>
      </c>
      <c r="R13" s="259">
        <v>0.05904000000000001</v>
      </c>
      <c r="S13" s="257">
        <v>54</v>
      </c>
      <c r="T13" s="257">
        <v>1160</v>
      </c>
      <c r="U13" s="257">
        <v>50</v>
      </c>
      <c r="V13" s="341"/>
      <c r="W13" s="343"/>
    </row>
    <row r="14" spans="1:23" s="261" customFormat="1" ht="47.25" customHeight="1">
      <c r="A14" s="257">
        <v>2</v>
      </c>
      <c r="B14" s="257" t="s">
        <v>23</v>
      </c>
      <c r="C14" s="257">
        <v>45215</v>
      </c>
      <c r="D14" s="257">
        <v>17364</v>
      </c>
      <c r="E14" s="257">
        <v>5073</v>
      </c>
      <c r="F14" s="257">
        <v>22778</v>
      </c>
      <c r="G14" s="257">
        <f t="shared" si="0"/>
        <v>45215</v>
      </c>
      <c r="H14" s="257">
        <v>23916</v>
      </c>
      <c r="I14" s="257">
        <v>9012</v>
      </c>
      <c r="J14" s="257">
        <v>23916</v>
      </c>
      <c r="K14" s="257">
        <v>2339</v>
      </c>
      <c r="L14" s="257">
        <v>397597</v>
      </c>
      <c r="M14" s="259">
        <v>2.4662100000000002</v>
      </c>
      <c r="N14" s="259">
        <v>1.2049100000000001</v>
      </c>
      <c r="O14" s="259">
        <v>1.4683699999999997</v>
      </c>
      <c r="P14" s="259">
        <f t="shared" si="1"/>
        <v>5.13949</v>
      </c>
      <c r="Q14" s="259">
        <v>2.12021</v>
      </c>
      <c r="R14" s="259">
        <v>3.4948531999999997</v>
      </c>
      <c r="S14" s="257">
        <v>106</v>
      </c>
      <c r="T14" s="257">
        <v>1133</v>
      </c>
      <c r="U14" s="257">
        <v>278</v>
      </c>
      <c r="V14" s="341"/>
      <c r="W14" s="343"/>
    </row>
    <row r="15" spans="1:23" s="261" customFormat="1" ht="47.25" customHeight="1">
      <c r="A15" s="257">
        <v>3</v>
      </c>
      <c r="B15" s="257" t="s">
        <v>24</v>
      </c>
      <c r="C15" s="257">
        <v>80508</v>
      </c>
      <c r="D15" s="257">
        <v>39105</v>
      </c>
      <c r="E15" s="257">
        <v>16764</v>
      </c>
      <c r="F15" s="257">
        <v>22691</v>
      </c>
      <c r="G15" s="257">
        <f t="shared" si="0"/>
        <v>78560</v>
      </c>
      <c r="H15" s="257">
        <v>45749</v>
      </c>
      <c r="I15" s="257">
        <v>26643</v>
      </c>
      <c r="J15" s="257">
        <v>45749</v>
      </c>
      <c r="K15" s="258">
        <v>34361</v>
      </c>
      <c r="L15" s="257">
        <v>1135845</v>
      </c>
      <c r="M15" s="259">
        <v>7.70889</v>
      </c>
      <c r="N15" s="259">
        <v>2.55024</v>
      </c>
      <c r="O15" s="259">
        <v>3.07534</v>
      </c>
      <c r="P15" s="259">
        <f t="shared" si="1"/>
        <v>13.334470000000001</v>
      </c>
      <c r="Q15" s="259">
        <v>5.26895</v>
      </c>
      <c r="R15" s="259">
        <v>0.10369</v>
      </c>
      <c r="S15" s="257">
        <v>39</v>
      </c>
      <c r="T15" s="257">
        <v>1834</v>
      </c>
      <c r="U15" s="257">
        <v>74</v>
      </c>
      <c r="V15" s="341"/>
      <c r="W15" s="343"/>
    </row>
    <row r="16" spans="1:23" s="262" customFormat="1" ht="47.25" customHeight="1">
      <c r="A16" s="257">
        <v>4</v>
      </c>
      <c r="B16" s="257" t="s">
        <v>25</v>
      </c>
      <c r="C16" s="257">
        <v>52321</v>
      </c>
      <c r="D16" s="257">
        <v>23579</v>
      </c>
      <c r="E16" s="257">
        <v>9964</v>
      </c>
      <c r="F16" s="257">
        <v>18589</v>
      </c>
      <c r="G16" s="257">
        <v>52132</v>
      </c>
      <c r="H16" s="257">
        <v>30530</v>
      </c>
      <c r="I16" s="257">
        <v>17092</v>
      </c>
      <c r="J16" s="257">
        <v>30530</v>
      </c>
      <c r="K16" s="257">
        <v>12283</v>
      </c>
      <c r="L16" s="257">
        <v>754202</v>
      </c>
      <c r="M16" s="259">
        <v>9.64365</v>
      </c>
      <c r="N16" s="259">
        <v>3.32206</v>
      </c>
      <c r="O16" s="259">
        <v>5.60236</v>
      </c>
      <c r="P16" s="259">
        <f t="shared" si="1"/>
        <v>18.56807</v>
      </c>
      <c r="Q16" s="259">
        <v>6.5209199999999985</v>
      </c>
      <c r="R16" s="259">
        <v>2.07004</v>
      </c>
      <c r="S16" s="257">
        <v>701</v>
      </c>
      <c r="T16" s="257">
        <v>2809</v>
      </c>
      <c r="U16" s="258">
        <v>36</v>
      </c>
      <c r="V16" s="341"/>
      <c r="W16" s="343"/>
    </row>
    <row r="17" spans="1:23" s="261" customFormat="1" ht="47.25" customHeight="1">
      <c r="A17" s="257">
        <v>5</v>
      </c>
      <c r="B17" s="257" t="s">
        <v>26</v>
      </c>
      <c r="C17" s="257">
        <v>59688</v>
      </c>
      <c r="D17" s="257">
        <v>8537</v>
      </c>
      <c r="E17" s="257">
        <v>31469</v>
      </c>
      <c r="F17" s="257">
        <v>19521</v>
      </c>
      <c r="G17" s="257">
        <f t="shared" si="0"/>
        <v>59527</v>
      </c>
      <c r="H17" s="257">
        <v>37737</v>
      </c>
      <c r="I17" s="257">
        <v>15302</v>
      </c>
      <c r="J17" s="257">
        <v>37737</v>
      </c>
      <c r="K17" s="257">
        <v>18393</v>
      </c>
      <c r="L17" s="257">
        <v>675161</v>
      </c>
      <c r="M17" s="259">
        <v>1.5217</v>
      </c>
      <c r="N17" s="259">
        <v>5.421253999999999</v>
      </c>
      <c r="O17" s="259">
        <v>3.59669</v>
      </c>
      <c r="P17" s="259">
        <f t="shared" si="1"/>
        <v>10.539644</v>
      </c>
      <c r="Q17" s="259">
        <v>4.71313</v>
      </c>
      <c r="R17" s="259">
        <v>0.60916</v>
      </c>
      <c r="S17" s="257">
        <v>123</v>
      </c>
      <c r="T17" s="257">
        <v>1494</v>
      </c>
      <c r="U17" s="257">
        <v>10</v>
      </c>
      <c r="V17" s="341"/>
      <c r="W17" s="343"/>
    </row>
    <row r="18" spans="1:23" s="261" customFormat="1" ht="47.25" customHeight="1">
      <c r="A18" s="257">
        <v>6</v>
      </c>
      <c r="B18" s="257" t="s">
        <v>27</v>
      </c>
      <c r="C18" s="257">
        <v>40056</v>
      </c>
      <c r="D18" s="257">
        <v>16532</v>
      </c>
      <c r="E18" s="258">
        <v>13485</v>
      </c>
      <c r="F18" s="258">
        <v>9845</v>
      </c>
      <c r="G18" s="257">
        <f t="shared" si="0"/>
        <v>39862</v>
      </c>
      <c r="H18" s="258">
        <v>32793</v>
      </c>
      <c r="I18" s="257">
        <v>25215</v>
      </c>
      <c r="J18" s="258">
        <v>32643</v>
      </c>
      <c r="K18" s="258">
        <v>18760</v>
      </c>
      <c r="L18" s="257">
        <v>1112598</v>
      </c>
      <c r="M18" s="263">
        <v>4.395449999999999</v>
      </c>
      <c r="N18" s="263">
        <v>2.38134</v>
      </c>
      <c r="O18" s="259">
        <v>2.36023</v>
      </c>
      <c r="P18" s="259">
        <f t="shared" si="1"/>
        <v>9.13702</v>
      </c>
      <c r="Q18" s="263">
        <v>3.43616</v>
      </c>
      <c r="R18" s="259">
        <v>2.19</v>
      </c>
      <c r="S18" s="257">
        <v>320</v>
      </c>
      <c r="T18" s="257">
        <v>491</v>
      </c>
      <c r="U18" s="257">
        <v>64</v>
      </c>
      <c r="V18" s="341"/>
      <c r="W18" s="343"/>
    </row>
    <row r="19" spans="1:23" s="261" customFormat="1" ht="47.25" customHeight="1">
      <c r="A19" s="257">
        <v>7</v>
      </c>
      <c r="B19" s="257" t="s">
        <v>129</v>
      </c>
      <c r="C19" s="257">
        <v>39294</v>
      </c>
      <c r="D19" s="257">
        <v>7539</v>
      </c>
      <c r="E19" s="257">
        <v>16324</v>
      </c>
      <c r="F19" s="257">
        <v>15431</v>
      </c>
      <c r="G19" s="257">
        <f t="shared" si="0"/>
        <v>39294</v>
      </c>
      <c r="H19" s="257">
        <v>25613</v>
      </c>
      <c r="I19" s="257">
        <v>16741</v>
      </c>
      <c r="J19" s="257">
        <v>25613</v>
      </c>
      <c r="K19" s="257">
        <v>11769</v>
      </c>
      <c r="L19" s="257">
        <v>738688</v>
      </c>
      <c r="M19" s="259">
        <v>1.67396</v>
      </c>
      <c r="N19" s="259">
        <v>2.70271</v>
      </c>
      <c r="O19" s="259">
        <v>2.88941</v>
      </c>
      <c r="P19" s="259">
        <f t="shared" si="1"/>
        <v>7.26608</v>
      </c>
      <c r="Q19" s="259">
        <v>4.00406</v>
      </c>
      <c r="R19" s="259">
        <v>1.1052</v>
      </c>
      <c r="S19" s="257">
        <v>353</v>
      </c>
      <c r="T19" s="257">
        <v>0</v>
      </c>
      <c r="U19" s="257">
        <v>0</v>
      </c>
      <c r="V19" s="341"/>
      <c r="W19" s="343"/>
    </row>
    <row r="20" spans="1:23" s="261" customFormat="1" ht="47.25" customHeight="1">
      <c r="A20" s="257">
        <v>8</v>
      </c>
      <c r="B20" s="257" t="s">
        <v>29</v>
      </c>
      <c r="C20" s="257">
        <v>58540</v>
      </c>
      <c r="D20" s="257">
        <v>18394</v>
      </c>
      <c r="E20" s="257">
        <v>20606</v>
      </c>
      <c r="F20" s="257">
        <v>19540</v>
      </c>
      <c r="G20" s="257">
        <f t="shared" si="0"/>
        <v>58540</v>
      </c>
      <c r="H20" s="257">
        <v>25384</v>
      </c>
      <c r="I20" s="257">
        <v>12825</v>
      </c>
      <c r="J20" s="257">
        <v>25384</v>
      </c>
      <c r="K20" s="257">
        <v>2768</v>
      </c>
      <c r="L20" s="257">
        <v>565953</v>
      </c>
      <c r="M20" s="259">
        <v>1.0280200000000002</v>
      </c>
      <c r="N20" s="259">
        <v>1.60875</v>
      </c>
      <c r="O20" s="259">
        <v>1.61101</v>
      </c>
      <c r="P20" s="259">
        <f t="shared" si="1"/>
        <v>4.2477800000000006</v>
      </c>
      <c r="Q20" s="259">
        <v>1.82195</v>
      </c>
      <c r="R20" s="259">
        <v>0.19</v>
      </c>
      <c r="S20" s="257">
        <v>30</v>
      </c>
      <c r="T20" s="257">
        <v>446</v>
      </c>
      <c r="U20" s="257">
        <v>40</v>
      </c>
      <c r="V20" s="341"/>
      <c r="W20" s="343"/>
    </row>
    <row r="21" spans="1:23" s="261" customFormat="1" ht="47.25" customHeight="1">
      <c r="A21" s="257">
        <v>9</v>
      </c>
      <c r="B21" s="257" t="s">
        <v>30</v>
      </c>
      <c r="C21" s="257">
        <v>24986</v>
      </c>
      <c r="D21" s="257">
        <v>5981</v>
      </c>
      <c r="E21" s="257">
        <v>12141</v>
      </c>
      <c r="F21" s="257">
        <v>6675</v>
      </c>
      <c r="G21" s="257">
        <f t="shared" si="0"/>
        <v>24797</v>
      </c>
      <c r="H21" s="257">
        <v>23527</v>
      </c>
      <c r="I21" s="257">
        <v>6071</v>
      </c>
      <c r="J21" s="257">
        <v>23527</v>
      </c>
      <c r="K21" s="257">
        <v>13610</v>
      </c>
      <c r="L21" s="257">
        <v>267893</v>
      </c>
      <c r="M21" s="259">
        <v>1.17709</v>
      </c>
      <c r="N21" s="259">
        <v>2.17679</v>
      </c>
      <c r="O21" s="259">
        <v>0.89806</v>
      </c>
      <c r="P21" s="259">
        <f t="shared" si="1"/>
        <v>4.25194</v>
      </c>
      <c r="Q21" s="259">
        <v>2.26764</v>
      </c>
      <c r="R21" s="259">
        <v>0.044903</v>
      </c>
      <c r="S21" s="257">
        <v>145</v>
      </c>
      <c r="T21" s="257">
        <v>777</v>
      </c>
      <c r="U21" s="257">
        <v>111</v>
      </c>
      <c r="V21" s="341"/>
      <c r="W21" s="343"/>
    </row>
    <row r="22" spans="1:23" s="261" customFormat="1" ht="47.25" customHeight="1">
      <c r="A22" s="257">
        <v>10</v>
      </c>
      <c r="B22" s="257" t="s">
        <v>31</v>
      </c>
      <c r="C22" s="257">
        <v>70443</v>
      </c>
      <c r="D22" s="257">
        <v>50663</v>
      </c>
      <c r="E22" s="257">
        <v>1053</v>
      </c>
      <c r="F22" s="257">
        <v>18259</v>
      </c>
      <c r="G22" s="257">
        <v>69975</v>
      </c>
      <c r="H22" s="257">
        <v>38584</v>
      </c>
      <c r="I22" s="257">
        <v>24467</v>
      </c>
      <c r="J22" s="257">
        <v>38477</v>
      </c>
      <c r="K22" s="257">
        <v>22931</v>
      </c>
      <c r="L22" s="257">
        <v>1079631</v>
      </c>
      <c r="M22" s="259">
        <v>5.8467</v>
      </c>
      <c r="N22" s="259">
        <v>0.04606999999999999</v>
      </c>
      <c r="O22" s="259">
        <v>1.7395399999999999</v>
      </c>
      <c r="P22" s="259">
        <f t="shared" si="1"/>
        <v>7.63231</v>
      </c>
      <c r="Q22" s="259">
        <v>2.4818600000000006</v>
      </c>
      <c r="R22" s="259">
        <v>0.14</v>
      </c>
      <c r="S22" s="257">
        <v>30</v>
      </c>
      <c r="T22" s="257">
        <v>436</v>
      </c>
      <c r="U22" s="258">
        <v>51</v>
      </c>
      <c r="V22" s="341"/>
      <c r="W22" s="343"/>
    </row>
    <row r="23" spans="1:23" s="261" customFormat="1" ht="47.25" customHeight="1">
      <c r="A23" s="257">
        <v>11</v>
      </c>
      <c r="B23" s="257" t="s">
        <v>32</v>
      </c>
      <c r="C23" s="257">
        <v>26331</v>
      </c>
      <c r="D23" s="257">
        <v>3949</v>
      </c>
      <c r="E23" s="257">
        <v>15086</v>
      </c>
      <c r="F23" s="257">
        <v>7296</v>
      </c>
      <c r="G23" s="257">
        <f t="shared" si="0"/>
        <v>26331</v>
      </c>
      <c r="H23" s="257">
        <v>18523</v>
      </c>
      <c r="I23" s="257">
        <v>6650</v>
      </c>
      <c r="J23" s="257">
        <v>18523</v>
      </c>
      <c r="K23" s="257">
        <v>3388</v>
      </c>
      <c r="L23" s="257">
        <v>293447</v>
      </c>
      <c r="M23" s="259">
        <v>0.53431</v>
      </c>
      <c r="N23" s="259">
        <v>1.58665</v>
      </c>
      <c r="O23" s="259">
        <v>0.86776</v>
      </c>
      <c r="P23" s="259">
        <f t="shared" si="1"/>
        <v>2.98872</v>
      </c>
      <c r="Q23" s="259">
        <v>1.17967</v>
      </c>
      <c r="R23" s="259">
        <v>0.26763000000000003</v>
      </c>
      <c r="S23" s="257">
        <v>0</v>
      </c>
      <c r="T23" s="257">
        <v>996</v>
      </c>
      <c r="U23" s="257">
        <v>127</v>
      </c>
      <c r="V23" s="341"/>
      <c r="W23" s="343"/>
    </row>
    <row r="24" spans="1:23" s="261" customFormat="1" ht="47.25" customHeight="1">
      <c r="A24" s="257">
        <v>12</v>
      </c>
      <c r="B24" s="257" t="s">
        <v>33</v>
      </c>
      <c r="C24" s="257">
        <v>51625</v>
      </c>
      <c r="D24" s="257">
        <v>29922</v>
      </c>
      <c r="E24" s="257">
        <v>2727</v>
      </c>
      <c r="F24" s="257">
        <v>18976</v>
      </c>
      <c r="G24" s="257">
        <f t="shared" si="0"/>
        <v>51625</v>
      </c>
      <c r="H24" s="257">
        <v>27022</v>
      </c>
      <c r="I24" s="257">
        <v>7997</v>
      </c>
      <c r="J24" s="257">
        <v>27022</v>
      </c>
      <c r="K24" s="257">
        <v>9118</v>
      </c>
      <c r="L24" s="257">
        <v>352860</v>
      </c>
      <c r="M24" s="259">
        <v>2.50253</v>
      </c>
      <c r="N24" s="259">
        <v>0.51634</v>
      </c>
      <c r="O24" s="259">
        <v>1.7017499999999999</v>
      </c>
      <c r="P24" s="259">
        <f t="shared" si="1"/>
        <v>4.72062</v>
      </c>
      <c r="Q24" s="259">
        <v>2.1652699999999996</v>
      </c>
      <c r="R24" s="259">
        <v>1.10758</v>
      </c>
      <c r="S24" s="257">
        <v>10</v>
      </c>
      <c r="T24" s="257">
        <v>975</v>
      </c>
      <c r="U24" s="257">
        <v>6</v>
      </c>
      <c r="V24" s="341"/>
      <c r="W24" s="343"/>
    </row>
    <row r="25" spans="1:23" s="264" customFormat="1" ht="47.25" customHeight="1">
      <c r="A25" s="257">
        <v>13</v>
      </c>
      <c r="B25" s="257" t="s">
        <v>34</v>
      </c>
      <c r="C25" s="257">
        <v>58642</v>
      </c>
      <c r="D25" s="257">
        <v>34782</v>
      </c>
      <c r="E25" s="257">
        <v>4355</v>
      </c>
      <c r="F25" s="257">
        <v>19505</v>
      </c>
      <c r="G25" s="257">
        <f t="shared" si="0"/>
        <v>58642</v>
      </c>
      <c r="H25" s="257">
        <v>38208</v>
      </c>
      <c r="I25" s="257">
        <v>7984</v>
      </c>
      <c r="J25" s="257">
        <v>38208</v>
      </c>
      <c r="K25" s="257">
        <v>16248</v>
      </c>
      <c r="L25" s="257">
        <v>352361</v>
      </c>
      <c r="M25" s="259">
        <v>5.51491</v>
      </c>
      <c r="N25" s="259">
        <v>0.30426</v>
      </c>
      <c r="O25" s="259">
        <v>2.4113100000000003</v>
      </c>
      <c r="P25" s="259">
        <f t="shared" si="1"/>
        <v>8.23048</v>
      </c>
      <c r="Q25" s="259">
        <v>3.11073</v>
      </c>
      <c r="R25" s="259">
        <v>0.82533</v>
      </c>
      <c r="S25" s="257">
        <v>187</v>
      </c>
      <c r="T25" s="257">
        <v>621</v>
      </c>
      <c r="U25" s="257">
        <v>21</v>
      </c>
      <c r="V25" s="341"/>
      <c r="W25" s="343"/>
    </row>
    <row r="26" spans="1:23" s="265" customFormat="1" ht="47.25" customHeight="1">
      <c r="A26" s="257"/>
      <c r="B26" s="257" t="s">
        <v>35</v>
      </c>
      <c r="C26" s="257">
        <f aca="true" t="shared" si="2" ref="C26:O26">SUM(C13:C25)</f>
        <v>648097</v>
      </c>
      <c r="D26" s="257">
        <f t="shared" si="2"/>
        <v>277393</v>
      </c>
      <c r="E26" s="257">
        <f t="shared" si="2"/>
        <v>157633</v>
      </c>
      <c r="F26" s="257">
        <f t="shared" si="2"/>
        <v>209922</v>
      </c>
      <c r="G26" s="257">
        <f t="shared" si="2"/>
        <v>644948</v>
      </c>
      <c r="H26" s="257">
        <f t="shared" si="2"/>
        <v>385508</v>
      </c>
      <c r="I26" s="257">
        <f t="shared" si="2"/>
        <v>183762</v>
      </c>
      <c r="J26" s="257">
        <f t="shared" si="2"/>
        <v>385251</v>
      </c>
      <c r="K26" s="257">
        <f t="shared" si="2"/>
        <v>177363</v>
      </c>
      <c r="L26" s="257">
        <f t="shared" si="2"/>
        <v>8068839</v>
      </c>
      <c r="M26" s="259">
        <f t="shared" si="2"/>
        <v>46.959988700000004</v>
      </c>
      <c r="N26" s="259">
        <f t="shared" si="2"/>
        <v>24.8695837</v>
      </c>
      <c r="O26" s="259">
        <f t="shared" si="2"/>
        <v>29.178499000000002</v>
      </c>
      <c r="P26" s="259">
        <f t="shared" si="1"/>
        <v>101.0080714</v>
      </c>
      <c r="Q26" s="259">
        <f>SUM(Q13:Q25)</f>
        <v>41.42654429999999</v>
      </c>
      <c r="R26" s="259">
        <f>SUM(R13:R25)</f>
        <v>12.2074262</v>
      </c>
      <c r="S26" s="260">
        <f>SUM(S13:S25)</f>
        <v>2098</v>
      </c>
      <c r="T26" s="257">
        <f>SUM(T13:T25)</f>
        <v>13172</v>
      </c>
      <c r="U26" s="257">
        <f>SUM(U13:U25)</f>
        <v>868</v>
      </c>
      <c r="V26" s="341"/>
      <c r="W26" s="343"/>
    </row>
    <row r="27" spans="1:23" s="158" customFormat="1" ht="47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254"/>
      <c r="R27" s="254"/>
      <c r="S27" s="254"/>
      <c r="T27" s="254"/>
      <c r="U27" s="254"/>
      <c r="V27" s="255"/>
      <c r="W27" s="255"/>
    </row>
    <row r="28" spans="1:23" s="158" customFormat="1" ht="47.25" customHeight="1">
      <c r="A28" s="159"/>
      <c r="B28" s="159"/>
      <c r="C28" s="413"/>
      <c r="D28" s="413"/>
      <c r="E28" s="413"/>
      <c r="F28" s="413"/>
      <c r="G28" s="413"/>
      <c r="H28" s="413"/>
      <c r="I28" s="413"/>
      <c r="J28" s="413"/>
      <c r="K28" s="413"/>
      <c r="L28" s="159"/>
      <c r="M28" s="159"/>
      <c r="N28" s="159"/>
      <c r="O28" s="159"/>
      <c r="P28" s="159"/>
      <c r="Q28" s="254"/>
      <c r="R28" s="254"/>
      <c r="S28" s="254"/>
      <c r="T28" s="254"/>
      <c r="U28" s="254"/>
      <c r="V28" s="255"/>
      <c r="W28" s="255"/>
    </row>
    <row r="29" spans="1:21" s="158" customFormat="1" ht="47.25" customHeight="1">
      <c r="A29" s="159"/>
      <c r="B29" s="159"/>
      <c r="C29" s="413"/>
      <c r="D29" s="413"/>
      <c r="E29" s="413"/>
      <c r="F29" s="413"/>
      <c r="G29" s="413"/>
      <c r="H29" s="413"/>
      <c r="I29" s="413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</row>
    <row r="30" spans="1:23" s="158" customFormat="1" ht="47.25" customHeight="1">
      <c r="A30" s="159"/>
      <c r="B30" s="159"/>
      <c r="C30" s="416"/>
      <c r="D30" s="416"/>
      <c r="E30" s="416"/>
      <c r="F30" s="416"/>
      <c r="G30" s="416"/>
      <c r="H30" s="416"/>
      <c r="I30" s="416"/>
      <c r="J30" s="159"/>
      <c r="K30" s="159"/>
      <c r="L30" s="159"/>
      <c r="M30" s="159"/>
      <c r="N30" s="159"/>
      <c r="O30" s="159"/>
      <c r="P30" s="159"/>
      <c r="Q30" s="159"/>
      <c r="R30" s="159"/>
      <c r="S30" s="219" t="s">
        <v>123</v>
      </c>
      <c r="T30" s="159"/>
      <c r="U30" s="159"/>
      <c r="V30" s="159"/>
      <c r="W30" s="159"/>
    </row>
    <row r="31" spans="1:23" ht="26.25" customHeight="1">
      <c r="A31" s="183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183"/>
      <c r="Q31" s="183"/>
      <c r="R31" s="187"/>
      <c r="S31" s="211" t="s">
        <v>124</v>
      </c>
      <c r="T31" s="212"/>
      <c r="U31" s="183"/>
      <c r="V31" s="183"/>
      <c r="W31" s="183"/>
    </row>
    <row r="32" spans="2:20" ht="26.25" customHeight="1"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R32" s="213"/>
      <c r="S32" s="214" t="s">
        <v>106</v>
      </c>
      <c r="T32" s="214"/>
    </row>
    <row r="33" spans="2:20" ht="24" customHeight="1"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R33" s="185"/>
      <c r="S33" s="215" t="s">
        <v>125</v>
      </c>
      <c r="T33" s="214"/>
    </row>
    <row r="34" spans="2:20" ht="19.5" customHeight="1"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R34" s="185"/>
      <c r="S34" s="214" t="s">
        <v>108</v>
      </c>
      <c r="T34" s="185"/>
    </row>
    <row r="35" spans="2:20" ht="21" customHeight="1"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R35" s="214"/>
      <c r="S35" s="185"/>
      <c r="T35" s="185"/>
    </row>
    <row r="36" spans="2:21" ht="33" customHeight="1"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</row>
    <row r="37" spans="1:23" s="172" customFormat="1" ht="46.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1"/>
      <c r="S37" s="191"/>
      <c r="T37" s="191"/>
      <c r="U37" s="191"/>
      <c r="V37" s="191"/>
      <c r="W37" s="191"/>
    </row>
    <row r="38" ht="99.75" customHeight="1">
      <c r="F38" s="226"/>
    </row>
  </sheetData>
  <sheetProtection/>
  <mergeCells count="36">
    <mergeCell ref="C28:K28"/>
    <mergeCell ref="B31:O34"/>
    <mergeCell ref="B35:P35"/>
    <mergeCell ref="L10:L11"/>
    <mergeCell ref="K10:K11"/>
    <mergeCell ref="I10:I11"/>
    <mergeCell ref="M10:R10"/>
    <mergeCell ref="J10:J11"/>
    <mergeCell ref="C30:I30"/>
    <mergeCell ref="C29:I29"/>
    <mergeCell ref="K8:K9"/>
    <mergeCell ref="C10:C11"/>
    <mergeCell ref="H10:H11"/>
    <mergeCell ref="J8:J9"/>
    <mergeCell ref="I8:I9"/>
    <mergeCell ref="D10:G10"/>
    <mergeCell ref="D8:G8"/>
    <mergeCell ref="H8:H9"/>
    <mergeCell ref="P1:S1"/>
    <mergeCell ref="A2:U2"/>
    <mergeCell ref="A4:U4"/>
    <mergeCell ref="A6:U6"/>
    <mergeCell ref="A10:A11"/>
    <mergeCell ref="B10:B11"/>
    <mergeCell ref="A8:A9"/>
    <mergeCell ref="B8:B9"/>
    <mergeCell ref="L8:L9"/>
    <mergeCell ref="M8:Q8"/>
    <mergeCell ref="S8:S9"/>
    <mergeCell ref="W11:W12"/>
    <mergeCell ref="V11:V12"/>
    <mergeCell ref="U10:U11"/>
    <mergeCell ref="S10:S11"/>
    <mergeCell ref="T10:T11"/>
    <mergeCell ref="T8:T9"/>
    <mergeCell ref="U8:U9"/>
  </mergeCells>
  <printOptions/>
  <pageMargins left="0.25" right="0.25" top="0.75" bottom="0.75" header="0.3" footer="0.3"/>
  <pageSetup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="70" zoomScaleNormal="70" zoomScaleSheetLayoutView="70" zoomScalePageLayoutView="0" workbookViewId="0" topLeftCell="A1">
      <pane ySplit="9" topLeftCell="A22" activePane="bottomLeft" state="frozen"/>
      <selection pane="topLeft" activeCell="A1" sqref="A1"/>
      <selection pane="bottomLeft" activeCell="Y1" sqref="Y1:Y16384"/>
    </sheetView>
  </sheetViews>
  <sheetFormatPr defaultColWidth="9.140625" defaultRowHeight="15"/>
  <cols>
    <col min="1" max="1" width="5.57421875" style="91" bestFit="1" customWidth="1"/>
    <col min="2" max="2" width="21.7109375" style="112" bestFit="1" customWidth="1"/>
    <col min="3" max="3" width="20.421875" style="105" bestFit="1" customWidth="1"/>
    <col min="4" max="4" width="8.7109375" style="105" customWidth="1"/>
    <col min="5" max="5" width="8.00390625" style="105" customWidth="1"/>
    <col min="6" max="6" width="21.57421875" style="105" customWidth="1"/>
    <col min="7" max="7" width="13.8515625" style="105" bestFit="1" customWidth="1"/>
    <col min="8" max="8" width="17.00390625" style="105" customWidth="1"/>
    <col min="9" max="9" width="18.28125" style="105" customWidth="1"/>
    <col min="10" max="10" width="18.8515625" style="105" customWidth="1"/>
    <col min="11" max="11" width="17.57421875" style="105" customWidth="1"/>
    <col min="12" max="12" width="19.140625" style="105" bestFit="1" customWidth="1"/>
    <col min="13" max="13" width="14.8515625" style="105" bestFit="1" customWidth="1"/>
    <col min="14" max="14" width="22.00390625" style="105" bestFit="1" customWidth="1"/>
    <col min="15" max="15" width="17.421875" style="94" bestFit="1" customWidth="1"/>
    <col min="16" max="16" width="21.57421875" style="105" customWidth="1"/>
    <col min="17" max="17" width="14.57421875" style="91" hidden="1" customWidth="1"/>
    <col min="18" max="20" width="12.7109375" style="91" hidden="1" customWidth="1"/>
    <col min="21" max="21" width="12.00390625" style="91" hidden="1" customWidth="1"/>
    <col min="22" max="23" width="9.140625" style="91" hidden="1" customWidth="1"/>
    <col min="24" max="24" width="9.140625" style="91" customWidth="1"/>
    <col min="25" max="25" width="130.57421875" style="91" customWidth="1"/>
    <col min="26" max="16384" width="9.140625" style="1" customWidth="1"/>
  </cols>
  <sheetData>
    <row r="1" spans="1:17" ht="31.5" customHeight="1">
      <c r="A1" s="419" t="s">
        <v>127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113"/>
    </row>
    <row r="2" spans="1:17" ht="15" customHeight="1">
      <c r="A2" s="193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P2" s="194"/>
      <c r="Q2" s="95"/>
    </row>
    <row r="3" spans="1:17" ht="17.25" customHeight="1">
      <c r="A3" s="420" t="s">
        <v>36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114"/>
    </row>
    <row r="4" spans="1:17" ht="20.25" customHeight="1">
      <c r="A4" s="421" t="s">
        <v>146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115"/>
    </row>
    <row r="5" spans="1:17" ht="25.5" customHeight="1">
      <c r="A5" s="195"/>
      <c r="B5" s="195"/>
      <c r="C5" s="196"/>
      <c r="D5" s="196"/>
      <c r="E5" s="196"/>
      <c r="F5" s="196"/>
      <c r="G5" s="196"/>
      <c r="H5" s="94"/>
      <c r="I5" s="94"/>
      <c r="J5" s="94"/>
      <c r="P5" s="253"/>
      <c r="Q5" s="96"/>
    </row>
    <row r="6" spans="1:25" s="3" customFormat="1" ht="15.75">
      <c r="A6" s="197"/>
      <c r="B6" s="131"/>
      <c r="C6" s="198"/>
      <c r="D6" s="198"/>
      <c r="E6" s="198"/>
      <c r="F6" s="198"/>
      <c r="G6" s="198"/>
      <c r="H6" s="198"/>
      <c r="I6" s="198"/>
      <c r="J6" s="198"/>
      <c r="K6" s="199"/>
      <c r="L6" s="199"/>
      <c r="M6" s="199"/>
      <c r="N6" s="199"/>
      <c r="O6" s="199"/>
      <c r="P6" s="199"/>
      <c r="Q6" s="199">
        <f aca="true" t="shared" si="0" ref="Q6:W6">Q5-Q20</f>
        <v>-152.73446999999987</v>
      </c>
      <c r="R6" s="199">
        <f t="shared" si="0"/>
        <v>-124.02949696749737</v>
      </c>
      <c r="S6" s="199">
        <f t="shared" si="0"/>
        <v>-266.27575</v>
      </c>
      <c r="T6" s="199">
        <f t="shared" si="0"/>
        <v>-1038.60735</v>
      </c>
      <c r="U6" s="199">
        <f t="shared" si="0"/>
        <v>-80.17361999999999</v>
      </c>
      <c r="V6" s="199">
        <f t="shared" si="0"/>
        <v>0</v>
      </c>
      <c r="W6" s="199">
        <f t="shared" si="0"/>
        <v>-750.14887</v>
      </c>
      <c r="X6" s="199"/>
      <c r="Y6" s="199"/>
    </row>
    <row r="7" spans="1:17" s="130" customFormat="1" ht="88.5" customHeight="1">
      <c r="A7" s="418" t="s">
        <v>0</v>
      </c>
      <c r="B7" s="418" t="s">
        <v>38</v>
      </c>
      <c r="C7" s="418" t="s">
        <v>126</v>
      </c>
      <c r="D7" s="418" t="s">
        <v>39</v>
      </c>
      <c r="E7" s="418"/>
      <c r="F7" s="418" t="s">
        <v>100</v>
      </c>
      <c r="G7" s="418"/>
      <c r="H7" s="418" t="s">
        <v>40</v>
      </c>
      <c r="I7" s="418" t="s">
        <v>138</v>
      </c>
      <c r="J7" s="418" t="s">
        <v>48</v>
      </c>
      <c r="K7" s="418" t="s">
        <v>141</v>
      </c>
      <c r="L7" s="418"/>
      <c r="M7" s="418"/>
      <c r="N7" s="418"/>
      <c r="O7" s="418"/>
      <c r="P7" s="418"/>
      <c r="Q7" s="129"/>
    </row>
    <row r="8" spans="1:25" s="130" customFormat="1" ht="46.5" customHeight="1">
      <c r="A8" s="418"/>
      <c r="B8" s="418"/>
      <c r="C8" s="418"/>
      <c r="D8" s="422" t="s">
        <v>41</v>
      </c>
      <c r="E8" s="422" t="s">
        <v>42</v>
      </c>
      <c r="F8" s="422" t="s">
        <v>41</v>
      </c>
      <c r="G8" s="422" t="s">
        <v>42</v>
      </c>
      <c r="H8" s="418"/>
      <c r="I8" s="418"/>
      <c r="J8" s="418"/>
      <c r="K8" s="418" t="s">
        <v>43</v>
      </c>
      <c r="L8" s="418" t="s">
        <v>44</v>
      </c>
      <c r="M8" s="418" t="s">
        <v>45</v>
      </c>
      <c r="N8" s="418" t="s">
        <v>49</v>
      </c>
      <c r="O8" s="418"/>
      <c r="P8" s="418" t="s">
        <v>128</v>
      </c>
      <c r="Q8" s="417" t="s">
        <v>109</v>
      </c>
      <c r="R8" s="417"/>
      <c r="S8" s="417" t="s">
        <v>121</v>
      </c>
      <c r="T8" s="417" t="s">
        <v>122</v>
      </c>
      <c r="U8" s="417" t="s">
        <v>109</v>
      </c>
      <c r="V8" s="417" t="s">
        <v>109</v>
      </c>
      <c r="W8" s="417" t="s">
        <v>109</v>
      </c>
      <c r="X8" s="142"/>
      <c r="Y8" s="142"/>
    </row>
    <row r="9" spans="1:25" s="130" customFormat="1" ht="26.25" customHeight="1">
      <c r="A9" s="418"/>
      <c r="B9" s="418"/>
      <c r="C9" s="418"/>
      <c r="D9" s="422"/>
      <c r="E9" s="422"/>
      <c r="F9" s="422"/>
      <c r="G9" s="422"/>
      <c r="H9" s="418"/>
      <c r="I9" s="418"/>
      <c r="J9" s="418"/>
      <c r="K9" s="418"/>
      <c r="L9" s="418"/>
      <c r="M9" s="418"/>
      <c r="N9" s="176" t="s">
        <v>50</v>
      </c>
      <c r="O9" s="176" t="s">
        <v>51</v>
      </c>
      <c r="P9" s="418"/>
      <c r="Q9" s="417"/>
      <c r="R9" s="417"/>
      <c r="S9" s="417"/>
      <c r="T9" s="417"/>
      <c r="U9" s="417"/>
      <c r="V9" s="417"/>
      <c r="W9" s="417"/>
      <c r="X9" s="142"/>
      <c r="Y9" s="142"/>
    </row>
    <row r="10" spans="1:25" s="131" customFormat="1" ht="18" customHeight="1">
      <c r="A10" s="221"/>
      <c r="B10" s="222">
        <v>1</v>
      </c>
      <c r="C10" s="223">
        <v>2</v>
      </c>
      <c r="D10" s="223">
        <v>3</v>
      </c>
      <c r="E10" s="223">
        <v>4</v>
      </c>
      <c r="F10" s="223">
        <v>5</v>
      </c>
      <c r="G10" s="223">
        <v>6</v>
      </c>
      <c r="H10" s="223">
        <v>7</v>
      </c>
      <c r="I10" s="223">
        <v>8</v>
      </c>
      <c r="J10" s="223">
        <v>9</v>
      </c>
      <c r="K10" s="223">
        <v>10</v>
      </c>
      <c r="L10" s="223">
        <v>11</v>
      </c>
      <c r="M10" s="223">
        <v>12</v>
      </c>
      <c r="N10" s="223">
        <v>13</v>
      </c>
      <c r="O10" s="223">
        <v>14</v>
      </c>
      <c r="P10" s="223">
        <v>15</v>
      </c>
      <c r="Q10" s="417"/>
      <c r="R10" s="417"/>
      <c r="S10" s="417"/>
      <c r="T10" s="417"/>
      <c r="U10" s="417"/>
      <c r="V10" s="417"/>
      <c r="W10" s="417"/>
      <c r="X10" s="142"/>
      <c r="Y10" s="142"/>
    </row>
    <row r="11" spans="1:25" s="272" customFormat="1" ht="23.25" customHeight="1">
      <c r="A11" s="266">
        <v>1</v>
      </c>
      <c r="B11" s="266" t="s">
        <v>22</v>
      </c>
      <c r="C11" s="266">
        <v>23.5</v>
      </c>
      <c r="D11" s="266"/>
      <c r="E11" s="266"/>
      <c r="F11" s="267">
        <f>'[2]TOTAL EXP.'!E19/100000</f>
        <v>950.17584</v>
      </c>
      <c r="G11" s="266"/>
      <c r="H11" s="269">
        <v>2.9649500000000004</v>
      </c>
      <c r="I11" s="268">
        <f>SUM(C11:H11)</f>
        <v>976.64079</v>
      </c>
      <c r="J11" s="269">
        <v>685.218</v>
      </c>
      <c r="K11" s="268">
        <v>638.8369900000001</v>
      </c>
      <c r="L11" s="268">
        <v>33.33331</v>
      </c>
      <c r="M11" s="268">
        <v>233.39156999999997</v>
      </c>
      <c r="N11" s="268">
        <v>92.115635</v>
      </c>
      <c r="O11" s="268">
        <v>3.4844150000000003</v>
      </c>
      <c r="P11" s="268">
        <f>SUM(K11:O11)</f>
        <v>1001.1619200000001</v>
      </c>
      <c r="Q11" s="270">
        <f>I11-P11</f>
        <v>-24.521130000000085</v>
      </c>
      <c r="R11" s="271" t="e">
        <f>#REF!/'Part-I'!P13</f>
        <v>#REF!</v>
      </c>
      <c r="S11" s="271">
        <v>274.403636</v>
      </c>
      <c r="T11" s="271">
        <f>P11-S11</f>
        <v>726.7582840000001</v>
      </c>
      <c r="U11" s="272">
        <v>61.85</v>
      </c>
      <c r="V11" s="273"/>
      <c r="W11" s="311">
        <f>P11-'[1]Part-II'!P13</f>
        <v>588.2602600000001</v>
      </c>
      <c r="X11" s="321"/>
      <c r="Y11" s="321"/>
    </row>
    <row r="12" spans="1:25" s="278" customFormat="1" ht="23.25" customHeight="1">
      <c r="A12" s="266">
        <v>2</v>
      </c>
      <c r="B12" s="266" t="s">
        <v>23</v>
      </c>
      <c r="C12" s="266">
        <v>32.12</v>
      </c>
      <c r="D12" s="266"/>
      <c r="E12" s="266"/>
      <c r="F12" s="267">
        <f>'[2]TOTAL EXP.'!E20/100000</f>
        <v>913.38874</v>
      </c>
      <c r="G12" s="266"/>
      <c r="H12" s="269">
        <v>3.01</v>
      </c>
      <c r="I12" s="269">
        <f aca="true" t="shared" si="1" ref="I12:I23">SUM(C12:H12)</f>
        <v>948.51874</v>
      </c>
      <c r="J12" s="269">
        <v>795.188</v>
      </c>
      <c r="K12" s="269">
        <v>703.7394400000001</v>
      </c>
      <c r="L12" s="269">
        <v>33.91486999999999</v>
      </c>
      <c r="M12" s="269">
        <v>112.91487</v>
      </c>
      <c r="N12" s="269">
        <v>30.07289</v>
      </c>
      <c r="O12" s="269">
        <v>23.57835</v>
      </c>
      <c r="P12" s="269">
        <f>SUM(K12:O12)</f>
        <v>904.22042</v>
      </c>
      <c r="Q12" s="274">
        <f aca="true" t="shared" si="2" ref="Q12:Q25">I12-P12</f>
        <v>44.29831999999999</v>
      </c>
      <c r="R12" s="275" t="e">
        <f>#REF!/'Part-I'!P14</f>
        <v>#REF!</v>
      </c>
      <c r="S12" s="275">
        <v>304.41071</v>
      </c>
      <c r="T12" s="275">
        <f aca="true" t="shared" si="3" ref="T12:T23">P12-S12</f>
        <v>599.80971</v>
      </c>
      <c r="U12" s="276">
        <v>36.857749999999996</v>
      </c>
      <c r="V12" s="277"/>
      <c r="W12" s="312">
        <f>P12-'[1]Part-II'!P14</f>
        <v>305.48246000000006</v>
      </c>
      <c r="X12" s="322"/>
      <c r="Y12" s="322"/>
    </row>
    <row r="13" spans="1:25" s="278" customFormat="1" ht="23.25" customHeight="1">
      <c r="A13" s="266">
        <v>3</v>
      </c>
      <c r="B13" s="266" t="s">
        <v>24</v>
      </c>
      <c r="C13" s="266">
        <v>43.37</v>
      </c>
      <c r="D13" s="266"/>
      <c r="E13" s="266"/>
      <c r="F13" s="267">
        <f>'[2]TOTAL EXP.'!E12/100000</f>
        <v>3363.84531</v>
      </c>
      <c r="G13" s="266"/>
      <c r="H13" s="269">
        <v>4.40784</v>
      </c>
      <c r="I13" s="269">
        <f t="shared" si="1"/>
        <v>3411.62315</v>
      </c>
      <c r="J13" s="269">
        <v>2271.685</v>
      </c>
      <c r="K13" s="279">
        <v>1891.97323</v>
      </c>
      <c r="L13" s="279">
        <v>103.25047</v>
      </c>
      <c r="M13" s="279">
        <v>1217.29038</v>
      </c>
      <c r="N13" s="279">
        <v>50.26516</v>
      </c>
      <c r="O13" s="279">
        <v>42.0965849</v>
      </c>
      <c r="P13" s="269">
        <f>SUM(K13:O13)</f>
        <v>3304.8758248999998</v>
      </c>
      <c r="Q13" s="280">
        <f t="shared" si="2"/>
        <v>106.74732510000013</v>
      </c>
      <c r="R13" s="281" t="e">
        <f>#REF!/'Part-I'!P15</f>
        <v>#REF!</v>
      </c>
      <c r="S13" s="281">
        <v>959.12689</v>
      </c>
      <c r="T13" s="281">
        <f t="shared" si="3"/>
        <v>2345.7489348999998</v>
      </c>
      <c r="U13" s="282">
        <v>166.16731999999996</v>
      </c>
      <c r="V13" s="283"/>
      <c r="W13" s="313">
        <f>P13-'[1]Part-II'!P15</f>
        <v>2455.4292149</v>
      </c>
      <c r="X13" s="322"/>
      <c r="Y13" s="322"/>
    </row>
    <row r="14" spans="1:25" s="289" customFormat="1" ht="23.25" customHeight="1">
      <c r="A14" s="266">
        <v>4</v>
      </c>
      <c r="B14" s="266" t="s">
        <v>25</v>
      </c>
      <c r="C14" s="266">
        <v>64.68</v>
      </c>
      <c r="D14" s="266"/>
      <c r="E14" s="266"/>
      <c r="F14" s="267">
        <f>'[2]TOTAL EXP.'!E16/100000</f>
        <v>2287.86259</v>
      </c>
      <c r="G14" s="266"/>
      <c r="H14" s="269">
        <v>5.86768</v>
      </c>
      <c r="I14" s="269">
        <f t="shared" si="1"/>
        <v>2358.41027</v>
      </c>
      <c r="J14" s="269">
        <v>1508.402</v>
      </c>
      <c r="K14" s="269">
        <v>1563.0674799999997</v>
      </c>
      <c r="L14" s="269">
        <v>96.23477</v>
      </c>
      <c r="M14" s="269">
        <v>584.9470699999999</v>
      </c>
      <c r="N14" s="269">
        <v>35.37257</v>
      </c>
      <c r="O14" s="269">
        <v>36.55738</v>
      </c>
      <c r="P14" s="269">
        <f aca="true" t="shared" si="4" ref="P14:P25">SUM(K14:O14)</f>
        <v>2316.17927</v>
      </c>
      <c r="Q14" s="285">
        <f t="shared" si="2"/>
        <v>42.23099999999977</v>
      </c>
      <c r="R14" s="286" t="e">
        <f>#REF!/'Part-I'!#REF!</f>
        <v>#REF!</v>
      </c>
      <c r="S14" s="286">
        <v>292.43390999999997</v>
      </c>
      <c r="T14" s="286">
        <f t="shared" si="3"/>
        <v>2023.7453600000001</v>
      </c>
      <c r="U14" s="287">
        <v>44.84509000000001</v>
      </c>
      <c r="V14" s="288"/>
      <c r="W14" s="314">
        <f>P14-'[1]Part-II'!P16</f>
        <v>1996.07186</v>
      </c>
      <c r="X14" s="323"/>
      <c r="Y14" s="323"/>
    </row>
    <row r="15" spans="1:25" s="278" customFormat="1" ht="23.25" customHeight="1">
      <c r="A15" s="266">
        <v>5</v>
      </c>
      <c r="B15" s="266" t="s">
        <v>26</v>
      </c>
      <c r="C15" s="266">
        <v>17.85</v>
      </c>
      <c r="D15" s="266"/>
      <c r="E15" s="266"/>
      <c r="F15" s="267">
        <f>'[2]TOTAL EXP.'!E18/100000</f>
        <v>2001.74263</v>
      </c>
      <c r="G15" s="266"/>
      <c r="H15" s="269">
        <v>5.408</v>
      </c>
      <c r="I15" s="269">
        <f t="shared" si="1"/>
        <v>2025.0006299999998</v>
      </c>
      <c r="J15" s="269">
        <v>1350.322</v>
      </c>
      <c r="K15" s="269">
        <v>1289.3998</v>
      </c>
      <c r="L15" s="269">
        <v>107.55854000000001</v>
      </c>
      <c r="M15" s="269">
        <v>504.79760999999996</v>
      </c>
      <c r="N15" s="269">
        <v>51.89145</v>
      </c>
      <c r="O15" s="269">
        <v>18.2176</v>
      </c>
      <c r="P15" s="269">
        <f>SUM(K15:O15)</f>
        <v>1971.8649999999998</v>
      </c>
      <c r="Q15" s="280">
        <f t="shared" si="2"/>
        <v>53.13562999999999</v>
      </c>
      <c r="R15" s="281" t="e">
        <f>#REF!/'Part-I'!P17</f>
        <v>#REF!</v>
      </c>
      <c r="S15" s="281">
        <v>214.06911</v>
      </c>
      <c r="T15" s="281">
        <f t="shared" si="3"/>
        <v>1757.7958899999999</v>
      </c>
      <c r="U15" s="282">
        <v>90.28120000000001</v>
      </c>
      <c r="V15" s="283">
        <v>4.31379</v>
      </c>
      <c r="W15" s="313">
        <f>P15-'[1]Part-II'!P17</f>
        <v>1380.3855299999998</v>
      </c>
      <c r="X15" s="322"/>
      <c r="Y15" s="322"/>
    </row>
    <row r="16" spans="1:25" s="278" customFormat="1" ht="23.25" customHeight="1">
      <c r="A16" s="266">
        <v>6</v>
      </c>
      <c r="B16" s="266" t="s">
        <v>27</v>
      </c>
      <c r="C16" s="266">
        <v>10.19</v>
      </c>
      <c r="D16" s="266"/>
      <c r="E16" s="266"/>
      <c r="F16" s="267">
        <f>'[2]TOTAL EXP.'!E21/100000</f>
        <v>2243.74422</v>
      </c>
      <c r="G16" s="266"/>
      <c r="H16" s="269">
        <v>8.373539999999998</v>
      </c>
      <c r="I16" s="269">
        <f t="shared" si="1"/>
        <v>2262.30776</v>
      </c>
      <c r="J16" s="269">
        <v>2225.197</v>
      </c>
      <c r="K16" s="269">
        <v>1348.36089</v>
      </c>
      <c r="L16" s="269">
        <v>103.46623000000001</v>
      </c>
      <c r="M16" s="269">
        <v>717.856166</v>
      </c>
      <c r="N16" s="269">
        <v>25.803310000000003</v>
      </c>
      <c r="O16" s="269">
        <v>27.456200000000003</v>
      </c>
      <c r="P16" s="269">
        <f t="shared" si="4"/>
        <v>2222.942796</v>
      </c>
      <c r="Q16" s="280">
        <f t="shared" si="2"/>
        <v>39.36496400000033</v>
      </c>
      <c r="R16" s="281" t="e">
        <f>#REF!/'Part-I'!P18</f>
        <v>#REF!</v>
      </c>
      <c r="S16" s="281">
        <v>530.32122</v>
      </c>
      <c r="T16" s="281">
        <f t="shared" si="3"/>
        <v>1692.6215759999998</v>
      </c>
      <c r="U16" s="282">
        <v>81.51</v>
      </c>
      <c r="V16" s="283"/>
      <c r="W16" s="313">
        <f>P16-'[1]Part-II'!P18</f>
        <v>1590.5442559999997</v>
      </c>
      <c r="X16" s="322"/>
      <c r="Y16" s="322"/>
    </row>
    <row r="17" spans="1:25" s="289" customFormat="1" ht="23.25" customHeight="1">
      <c r="A17" s="266">
        <v>7</v>
      </c>
      <c r="B17" s="266" t="s">
        <v>129</v>
      </c>
      <c r="C17" s="266">
        <v>11.67</v>
      </c>
      <c r="D17" s="266"/>
      <c r="E17" s="266"/>
      <c r="F17" s="267">
        <f>'[2]TOTAL EXP.'!E17/100000</f>
        <v>1410.64692</v>
      </c>
      <c r="G17" s="266"/>
      <c r="H17" s="269">
        <v>2.57662</v>
      </c>
      <c r="I17" s="269">
        <f t="shared" si="1"/>
        <v>1424.89354</v>
      </c>
      <c r="J17" s="269">
        <v>1477.375</v>
      </c>
      <c r="K17" s="269">
        <v>983.3926399999999</v>
      </c>
      <c r="L17" s="269">
        <v>65.97254</v>
      </c>
      <c r="M17" s="269">
        <v>321.75318</v>
      </c>
      <c r="N17" s="269">
        <v>14.44873</v>
      </c>
      <c r="O17" s="269">
        <v>31.057159999999996</v>
      </c>
      <c r="P17" s="269">
        <f t="shared" si="4"/>
        <v>1416.62425</v>
      </c>
      <c r="Q17" s="285">
        <f t="shared" si="2"/>
        <v>8.269289999999955</v>
      </c>
      <c r="R17" s="286">
        <f>K17/'Part-I'!P19</f>
        <v>135.34018893268447</v>
      </c>
      <c r="S17" s="286">
        <v>325.64736</v>
      </c>
      <c r="T17" s="286">
        <f t="shared" si="3"/>
        <v>1090.9768900000001</v>
      </c>
      <c r="U17" s="287">
        <v>84.90853</v>
      </c>
      <c r="V17" s="288"/>
      <c r="W17" s="314">
        <f>P17-'[1]Part-II'!P19</f>
        <v>873.60869</v>
      </c>
      <c r="X17" s="323"/>
      <c r="Y17" s="323"/>
    </row>
    <row r="18" spans="1:25" s="278" customFormat="1" ht="23.25" customHeight="1">
      <c r="A18" s="266">
        <v>8</v>
      </c>
      <c r="B18" s="266" t="s">
        <v>29</v>
      </c>
      <c r="C18" s="266">
        <v>26.38</v>
      </c>
      <c r="D18" s="266"/>
      <c r="E18" s="266"/>
      <c r="F18" s="267">
        <f>'[2]TOTAL EXP.'!E13/100000</f>
        <v>1118.21592</v>
      </c>
      <c r="G18" s="266"/>
      <c r="H18" s="269">
        <v>1.94818</v>
      </c>
      <c r="I18" s="269">
        <f t="shared" si="1"/>
        <v>1146.5441000000003</v>
      </c>
      <c r="J18" s="269">
        <v>1131.907</v>
      </c>
      <c r="K18" s="269">
        <v>714.1935800000001</v>
      </c>
      <c r="L18" s="269">
        <v>53.08338000000001</v>
      </c>
      <c r="M18" s="269">
        <v>258.53011</v>
      </c>
      <c r="N18" s="269">
        <v>9.42332</v>
      </c>
      <c r="O18" s="269">
        <v>18.543409999999998</v>
      </c>
      <c r="P18" s="269">
        <f t="shared" si="4"/>
        <v>1053.7738000000002</v>
      </c>
      <c r="Q18" s="280">
        <f t="shared" si="2"/>
        <v>92.77030000000013</v>
      </c>
      <c r="R18" s="281">
        <f>K18/'Part-I'!P20</f>
        <v>168.13337319729365</v>
      </c>
      <c r="S18" s="281">
        <v>367.82944</v>
      </c>
      <c r="T18" s="281">
        <f t="shared" si="3"/>
        <v>685.9443600000002</v>
      </c>
      <c r="U18" s="282">
        <v>95.95</v>
      </c>
      <c r="V18" s="283"/>
      <c r="W18" s="313">
        <f>P18-'[1]Part-II'!P20</f>
        <v>652.9879000000001</v>
      </c>
      <c r="X18" s="322"/>
      <c r="Y18" s="322"/>
    </row>
    <row r="19" spans="1:25" s="296" customFormat="1" ht="23.25" customHeight="1">
      <c r="A19" s="290">
        <v>9</v>
      </c>
      <c r="B19" s="290" t="s">
        <v>30</v>
      </c>
      <c r="C19" s="290">
        <v>15.07</v>
      </c>
      <c r="D19" s="290"/>
      <c r="E19" s="290"/>
      <c r="F19" s="267">
        <f>'[2]TOTAL EXP.'!E14/100000</f>
        <v>734.89232</v>
      </c>
      <c r="G19" s="290"/>
      <c r="H19" s="269">
        <v>1.08</v>
      </c>
      <c r="I19" s="291">
        <f t="shared" si="1"/>
        <v>751.0423200000001</v>
      </c>
      <c r="J19" s="291">
        <v>535.785</v>
      </c>
      <c r="K19" s="269">
        <v>560.48243</v>
      </c>
      <c r="L19" s="269">
        <v>35.35286</v>
      </c>
      <c r="M19" s="269">
        <v>104.89256</v>
      </c>
      <c r="N19" s="269">
        <v>24.17273</v>
      </c>
      <c r="O19" s="269">
        <v>7.83469</v>
      </c>
      <c r="P19" s="269">
        <f t="shared" si="4"/>
        <v>732.73527</v>
      </c>
      <c r="Q19" s="292">
        <f t="shared" si="2"/>
        <v>18.307050000000118</v>
      </c>
      <c r="R19" s="293" t="e">
        <f>#REF!/'Part-I'!P21</f>
        <v>#REF!</v>
      </c>
      <c r="S19" s="293">
        <v>147.30015999999998</v>
      </c>
      <c r="T19" s="293">
        <f t="shared" si="3"/>
        <v>585.43511</v>
      </c>
      <c r="U19" s="294">
        <v>83.854181</v>
      </c>
      <c r="V19" s="295"/>
      <c r="W19" s="315">
        <f>P19-'[1]Part-II'!P21</f>
        <v>509.3595</v>
      </c>
      <c r="X19" s="324"/>
      <c r="Y19" s="324"/>
    </row>
    <row r="20" spans="1:25" s="282" customFormat="1" ht="23.25" customHeight="1">
      <c r="A20" s="266">
        <v>10</v>
      </c>
      <c r="B20" s="266" t="s">
        <v>31</v>
      </c>
      <c r="C20" s="266">
        <v>58.6</v>
      </c>
      <c r="D20" s="266"/>
      <c r="E20" s="266"/>
      <c r="F20" s="267">
        <f>'[2]TOTAL EXP.'!E11/100000</f>
        <v>1387.97772</v>
      </c>
      <c r="G20" s="266"/>
      <c r="H20" s="269">
        <v>11.03985</v>
      </c>
      <c r="I20" s="269">
        <f t="shared" si="1"/>
        <v>1457.61757</v>
      </c>
      <c r="J20" s="269">
        <v>2159.272</v>
      </c>
      <c r="K20" s="269">
        <v>946.6315699999999</v>
      </c>
      <c r="L20" s="269">
        <v>56.094370000000005</v>
      </c>
      <c r="M20" s="269">
        <v>257.60353</v>
      </c>
      <c r="N20" s="269">
        <v>27.643620000000002</v>
      </c>
      <c r="O20" s="269">
        <v>16.91001</v>
      </c>
      <c r="P20" s="269">
        <f t="shared" si="4"/>
        <v>1304.8831</v>
      </c>
      <c r="Q20" s="280">
        <f t="shared" si="2"/>
        <v>152.73446999999987</v>
      </c>
      <c r="R20" s="281">
        <f>K20/'Part-I'!P22</f>
        <v>124.02949696749737</v>
      </c>
      <c r="S20" s="281">
        <v>266.27575</v>
      </c>
      <c r="T20" s="281">
        <f t="shared" si="3"/>
        <v>1038.60735</v>
      </c>
      <c r="U20" s="282">
        <v>80.17361999999999</v>
      </c>
      <c r="V20" s="283"/>
      <c r="W20" s="313">
        <f>P20-'[1]Part-II'!P22</f>
        <v>750.14887</v>
      </c>
      <c r="X20" s="322"/>
      <c r="Y20" s="322"/>
    </row>
    <row r="21" spans="1:25" s="289" customFormat="1" ht="23.25" customHeight="1">
      <c r="A21" s="297">
        <v>11</v>
      </c>
      <c r="B21" s="297" t="s">
        <v>32</v>
      </c>
      <c r="C21" s="297">
        <v>24.69</v>
      </c>
      <c r="D21" s="297"/>
      <c r="E21" s="297"/>
      <c r="F21" s="267">
        <f>'[2]TOTAL EXP.'!E15/100000</f>
        <v>478.87077</v>
      </c>
      <c r="G21" s="297"/>
      <c r="H21" s="298">
        <v>1.1493099999999998</v>
      </c>
      <c r="I21" s="298">
        <f t="shared" si="1"/>
        <v>504.71008</v>
      </c>
      <c r="J21" s="298">
        <v>586.896</v>
      </c>
      <c r="K21" s="269">
        <v>396.79535000000004</v>
      </c>
      <c r="L21" s="269">
        <v>25.5439</v>
      </c>
      <c r="M21" s="269">
        <v>34.92703</v>
      </c>
      <c r="N21" s="269">
        <v>15.98931</v>
      </c>
      <c r="O21" s="269">
        <v>8.02355</v>
      </c>
      <c r="P21" s="269">
        <f t="shared" si="4"/>
        <v>481.27914000000004</v>
      </c>
      <c r="Q21" s="299">
        <f t="shared" si="2"/>
        <v>23.430939999999964</v>
      </c>
      <c r="R21" s="300" t="e">
        <f>#REF!/'Part-I'!P23</f>
        <v>#REF!</v>
      </c>
      <c r="S21" s="300">
        <v>73.37846</v>
      </c>
      <c r="T21" s="300">
        <f t="shared" si="3"/>
        <v>407.90068</v>
      </c>
      <c r="U21" s="301">
        <v>29.66637</v>
      </c>
      <c r="V21" s="302"/>
      <c r="W21" s="316">
        <f>P21-'[1]Part-II'!P23</f>
        <v>221.42328000000003</v>
      </c>
      <c r="X21" s="323"/>
      <c r="Y21" s="323"/>
    </row>
    <row r="22" spans="1:25" s="278" customFormat="1" ht="23.25" customHeight="1">
      <c r="A22" s="266">
        <v>12</v>
      </c>
      <c r="B22" s="266" t="s">
        <v>33</v>
      </c>
      <c r="C22" s="266">
        <v>40.06</v>
      </c>
      <c r="D22" s="266"/>
      <c r="E22" s="266"/>
      <c r="F22" s="267">
        <f>'[2]TOTAL EXP.'!E10/100000</f>
        <v>780.05079</v>
      </c>
      <c r="G22" s="266"/>
      <c r="H22" s="269">
        <v>3.2974299999999994</v>
      </c>
      <c r="I22" s="269">
        <f t="shared" si="1"/>
        <v>823.4082199999999</v>
      </c>
      <c r="J22" s="269">
        <v>705.723</v>
      </c>
      <c r="K22" s="269">
        <v>624.08442</v>
      </c>
      <c r="L22" s="269">
        <v>36.55675</v>
      </c>
      <c r="M22" s="269">
        <v>117.67766000000003</v>
      </c>
      <c r="N22" s="269">
        <v>39.36182</v>
      </c>
      <c r="O22" s="269">
        <v>10.40231</v>
      </c>
      <c r="P22" s="269">
        <f t="shared" si="4"/>
        <v>828.08296</v>
      </c>
      <c r="Q22" s="280">
        <f t="shared" si="2"/>
        <v>-4.6747400000000425</v>
      </c>
      <c r="R22" s="281" t="e">
        <f>#REF!/'Part-I'!P24</f>
        <v>#REF!</v>
      </c>
      <c r="S22" s="281">
        <v>158.22349</v>
      </c>
      <c r="T22" s="281">
        <f t="shared" si="3"/>
        <v>669.85947</v>
      </c>
      <c r="U22" s="282">
        <v>52.48554</v>
      </c>
      <c r="V22" s="283"/>
      <c r="W22" s="313">
        <f>P22-'[1]Part-II'!P24</f>
        <v>603.9077199999999</v>
      </c>
      <c r="X22" s="322"/>
      <c r="Y22" s="322"/>
    </row>
    <row r="23" spans="1:25" s="278" customFormat="1" ht="23.25" customHeight="1">
      <c r="A23" s="266">
        <v>13</v>
      </c>
      <c r="B23" s="266" t="s">
        <v>34</v>
      </c>
      <c r="C23" s="266">
        <v>41.81</v>
      </c>
      <c r="D23" s="266"/>
      <c r="E23" s="266"/>
      <c r="F23" s="267">
        <f>'[2]TOTAL EXP.'!E9/100000</f>
        <v>1471.09976</v>
      </c>
      <c r="G23" s="266"/>
      <c r="H23" s="269">
        <v>7.45371</v>
      </c>
      <c r="I23" s="269">
        <f t="shared" si="1"/>
        <v>1520.36347</v>
      </c>
      <c r="J23" s="269">
        <v>704.722</v>
      </c>
      <c r="K23" s="284">
        <v>1125.68439</v>
      </c>
      <c r="L23" s="284">
        <v>66.13217</v>
      </c>
      <c r="M23" s="284">
        <v>203.97547</v>
      </c>
      <c r="N23" s="284">
        <v>32.62378</v>
      </c>
      <c r="O23" s="284">
        <v>15.36498</v>
      </c>
      <c r="P23" s="269">
        <f t="shared" si="4"/>
        <v>1443.78079</v>
      </c>
      <c r="Q23" s="285">
        <f t="shared" si="2"/>
        <v>76.58267999999998</v>
      </c>
      <c r="R23" s="286" t="e">
        <f>#REF!/'Part-I'!P25</f>
        <v>#REF!</v>
      </c>
      <c r="S23" s="286">
        <v>198.21515</v>
      </c>
      <c r="T23" s="286">
        <f t="shared" si="3"/>
        <v>1245.56564</v>
      </c>
      <c r="U23" s="282">
        <v>61.02503</v>
      </c>
      <c r="V23" s="283"/>
      <c r="W23" s="313">
        <f>P23-'[1]Part-II'!P25</f>
        <v>1020.5978950000001</v>
      </c>
      <c r="X23" s="322"/>
      <c r="Y23" s="322"/>
    </row>
    <row r="24" spans="1:25" s="308" customFormat="1" ht="23.25" customHeight="1">
      <c r="A24" s="257"/>
      <c r="B24" s="257" t="s">
        <v>5</v>
      </c>
      <c r="C24" s="257">
        <f aca="true" t="shared" si="5" ref="C24:H24">SUM(C11:C23)</f>
        <v>409.99</v>
      </c>
      <c r="D24" s="257">
        <f t="shared" si="5"/>
        <v>0</v>
      </c>
      <c r="E24" s="257">
        <f t="shared" si="5"/>
        <v>0</v>
      </c>
      <c r="F24" s="303">
        <f>SUM(F11:F23)</f>
        <v>19142.513530000004</v>
      </c>
      <c r="G24" s="257"/>
      <c r="H24" s="259">
        <f t="shared" si="5"/>
        <v>58.57711</v>
      </c>
      <c r="I24" s="259">
        <f aca="true" t="shared" si="6" ref="I24:U24">SUM(I11:I23)</f>
        <v>19611.080640000004</v>
      </c>
      <c r="J24" s="259">
        <f>SUM(J10:J23)</f>
        <v>16146.692</v>
      </c>
      <c r="K24" s="259">
        <f>SUM(K11:K23)</f>
        <v>12786.642209999998</v>
      </c>
      <c r="L24" s="259">
        <f>SUM(L11:L23)</f>
        <v>816.49416</v>
      </c>
      <c r="M24" s="259">
        <f>SUM(M11:M23)</f>
        <v>4670.557206000001</v>
      </c>
      <c r="N24" s="259">
        <f>SUM(N11:N23)</f>
        <v>449.18432500000006</v>
      </c>
      <c r="O24" s="259">
        <f>SUM(O11:O23)</f>
        <v>259.52663989999996</v>
      </c>
      <c r="P24" s="259">
        <f t="shared" si="6"/>
        <v>18982.4045409</v>
      </c>
      <c r="Q24" s="304">
        <f t="shared" si="6"/>
        <v>628.6760991000001</v>
      </c>
      <c r="R24" s="304" t="e">
        <f t="shared" si="6"/>
        <v>#REF!</v>
      </c>
      <c r="S24" s="304">
        <f t="shared" si="6"/>
        <v>4111.635285999999</v>
      </c>
      <c r="T24" s="304">
        <f t="shared" si="6"/>
        <v>14870.7692549</v>
      </c>
      <c r="U24" s="304">
        <f t="shared" si="6"/>
        <v>969.5746310000002</v>
      </c>
      <c r="V24" s="305"/>
      <c r="W24" s="317">
        <f>P24-'[1]Part-II'!P26</f>
        <v>12948.2074359</v>
      </c>
      <c r="X24" s="325"/>
      <c r="Y24" s="325"/>
    </row>
    <row r="25" spans="1:23" s="278" customFormat="1" ht="23.25" customHeight="1">
      <c r="A25" s="266">
        <v>1</v>
      </c>
      <c r="B25" s="266" t="s">
        <v>46</v>
      </c>
      <c r="C25" s="266">
        <v>171.41</v>
      </c>
      <c r="D25" s="266"/>
      <c r="E25" s="266"/>
      <c r="F25" s="267">
        <v>252.80115</v>
      </c>
      <c r="G25" s="266"/>
      <c r="H25" s="269"/>
      <c r="I25" s="269">
        <f>SUM(C25:H25)</f>
        <v>424.21115</v>
      </c>
      <c r="J25" s="269"/>
      <c r="K25" s="269">
        <v>207.6</v>
      </c>
      <c r="L25" s="269"/>
      <c r="M25" s="269"/>
      <c r="N25" s="269"/>
      <c r="O25" s="269"/>
      <c r="P25" s="269">
        <f t="shared" si="4"/>
        <v>207.6</v>
      </c>
      <c r="Q25" s="285">
        <f t="shared" si="2"/>
        <v>216.61114999999998</v>
      </c>
      <c r="R25" s="281"/>
      <c r="S25" s="281">
        <v>83.25</v>
      </c>
      <c r="T25" s="281"/>
      <c r="U25" s="281"/>
      <c r="V25" s="282"/>
      <c r="W25" s="318"/>
    </row>
    <row r="26" spans="1:23" s="278" customFormat="1" ht="23.25" customHeight="1">
      <c r="A26" s="266">
        <v>2</v>
      </c>
      <c r="B26" s="266" t="s">
        <v>99</v>
      </c>
      <c r="C26" s="266">
        <v>155.9373</v>
      </c>
      <c r="D26" s="266"/>
      <c r="E26" s="266"/>
      <c r="F26" s="269">
        <f>14200+2000+500+1300</f>
        <v>18000</v>
      </c>
      <c r="G26" s="269">
        <f>1244.44+611.11+44.45</f>
        <v>1900.0000000000002</v>
      </c>
      <c r="H26" s="269">
        <f>10.6266+78.58441</f>
        <v>89.21101</v>
      </c>
      <c r="I26" s="267">
        <f>SUM(C26:H26)</f>
        <v>20145.14831</v>
      </c>
      <c r="J26" s="269"/>
      <c r="K26" s="269"/>
      <c r="L26" s="269"/>
      <c r="M26" s="269"/>
      <c r="N26" s="269">
        <f>21.22393+2+9+10+8+2.5+4.3+0.00106</f>
        <v>57.024989999999995</v>
      </c>
      <c r="O26" s="269">
        <f>14.36405+0.75704+0.83302+3.45416+2.51657+0.46+0.07+0.03662</f>
        <v>22.491460000000004</v>
      </c>
      <c r="P26" s="269">
        <f>N26+O26</f>
        <v>79.51644999999999</v>
      </c>
      <c r="Q26" s="280"/>
      <c r="R26" s="281"/>
      <c r="S26" s="281">
        <v>29.33462</v>
      </c>
      <c r="T26" s="281"/>
      <c r="U26" s="281"/>
      <c r="V26" s="282"/>
      <c r="W26" s="318"/>
    </row>
    <row r="27" spans="1:23" s="289" customFormat="1" ht="23.25" customHeight="1">
      <c r="A27" s="266"/>
      <c r="B27" s="266" t="s">
        <v>5</v>
      </c>
      <c r="C27" s="266">
        <f>SUM(C25:C26)</f>
        <v>327.3473</v>
      </c>
      <c r="D27" s="266">
        <f aca="true" t="shared" si="7" ref="D27:O27">SUM(D25:D26)</f>
        <v>0</v>
      </c>
      <c r="E27" s="266">
        <f>SUM(E25:E26)</f>
        <v>0</v>
      </c>
      <c r="F27" s="269">
        <f>F26</f>
        <v>18000</v>
      </c>
      <c r="G27" s="269">
        <f>SUM(G25:G26)</f>
        <v>1900.0000000000002</v>
      </c>
      <c r="H27" s="269">
        <f>SUM(H26:H26)</f>
        <v>89.21101</v>
      </c>
      <c r="I27" s="269">
        <f>SUM(I25:I26)</f>
        <v>20569.35946</v>
      </c>
      <c r="J27" s="269"/>
      <c r="K27" s="269">
        <f t="shared" si="7"/>
        <v>207.6</v>
      </c>
      <c r="L27" s="269">
        <f t="shared" si="7"/>
        <v>0</v>
      </c>
      <c r="M27" s="269">
        <f t="shared" si="7"/>
        <v>0</v>
      </c>
      <c r="N27" s="269">
        <f t="shared" si="7"/>
        <v>57.024989999999995</v>
      </c>
      <c r="O27" s="269">
        <f t="shared" si="7"/>
        <v>22.491460000000004</v>
      </c>
      <c r="P27" s="269">
        <f>SUM(K27:O27)</f>
        <v>287.11645</v>
      </c>
      <c r="Q27" s="285"/>
      <c r="R27" s="286"/>
      <c r="S27" s="285">
        <f>SUM(N27:R27)</f>
        <v>366.63289999999995</v>
      </c>
      <c r="T27" s="286"/>
      <c r="U27" s="286"/>
      <c r="V27" s="287"/>
      <c r="W27" s="319"/>
    </row>
    <row r="28" spans="1:23" s="308" customFormat="1" ht="23.25" customHeight="1" thickBot="1">
      <c r="A28" s="257"/>
      <c r="B28" s="257" t="s">
        <v>47</v>
      </c>
      <c r="C28" s="257">
        <f aca="true" t="shared" si="8" ref="C28:O28">C24+C27</f>
        <v>737.3373</v>
      </c>
      <c r="D28" s="257">
        <f t="shared" si="8"/>
        <v>0</v>
      </c>
      <c r="E28" s="257">
        <f>E27</f>
        <v>0</v>
      </c>
      <c r="F28" s="259">
        <f>F27</f>
        <v>18000</v>
      </c>
      <c r="G28" s="259">
        <f>G24+G27</f>
        <v>1900.0000000000002</v>
      </c>
      <c r="H28" s="259">
        <f t="shared" si="8"/>
        <v>147.78812</v>
      </c>
      <c r="I28" s="259">
        <f>SUM(C28:H28)</f>
        <v>20785.12542</v>
      </c>
      <c r="J28" s="259"/>
      <c r="K28" s="259">
        <f t="shared" si="8"/>
        <v>12994.242209999999</v>
      </c>
      <c r="L28" s="259">
        <f t="shared" si="8"/>
        <v>816.49416</v>
      </c>
      <c r="M28" s="259">
        <f t="shared" si="8"/>
        <v>4670.557206000001</v>
      </c>
      <c r="N28" s="259">
        <f t="shared" si="8"/>
        <v>506.20931500000006</v>
      </c>
      <c r="O28" s="259">
        <f t="shared" si="8"/>
        <v>282.0180999</v>
      </c>
      <c r="P28" s="259">
        <f>P24+P27</f>
        <v>19269.5209909</v>
      </c>
      <c r="Q28" s="307">
        <f>I28-P28</f>
        <v>1515.6044290999998</v>
      </c>
      <c r="R28" s="309">
        <v>5238.43376</v>
      </c>
      <c r="S28" s="306">
        <f>S24+S27</f>
        <v>4478.268185999998</v>
      </c>
      <c r="T28" s="309"/>
      <c r="U28" s="307">
        <f>P28-R28</f>
        <v>14031.0872309</v>
      </c>
      <c r="V28" s="310"/>
      <c r="W28" s="320"/>
    </row>
    <row r="29" spans="1:16" s="3" customFormat="1" ht="33" customHeight="1">
      <c r="A29" s="200"/>
      <c r="B29" s="423"/>
      <c r="C29" s="424"/>
      <c r="D29" s="424"/>
      <c r="E29" s="424"/>
      <c r="F29" s="424"/>
      <c r="G29" s="424"/>
      <c r="H29" s="424"/>
      <c r="I29" s="424"/>
      <c r="J29" s="425"/>
      <c r="K29" s="201"/>
      <c r="L29" s="201"/>
      <c r="M29" s="201"/>
      <c r="N29" s="201"/>
      <c r="O29" s="202"/>
      <c r="P29" s="203"/>
    </row>
    <row r="30" spans="1:16" s="3" customFormat="1" ht="41.25" customHeight="1">
      <c r="A30" s="200"/>
      <c r="B30" s="426"/>
      <c r="C30" s="427"/>
      <c r="D30" s="427"/>
      <c r="E30" s="427"/>
      <c r="F30" s="427"/>
      <c r="G30" s="427"/>
      <c r="H30" s="427"/>
      <c r="I30" s="427"/>
      <c r="J30" s="428"/>
      <c r="K30" s="224"/>
      <c r="L30" s="224"/>
      <c r="M30" s="198"/>
      <c r="N30" s="198" t="s">
        <v>137</v>
      </c>
      <c r="O30" s="198"/>
      <c r="P30" s="246"/>
    </row>
    <row r="31" spans="1:25" s="3" customFormat="1" ht="27" customHeight="1">
      <c r="A31" s="131"/>
      <c r="B31" s="426"/>
      <c r="C31" s="427"/>
      <c r="D31" s="427"/>
      <c r="E31" s="427"/>
      <c r="F31" s="427"/>
      <c r="G31" s="427"/>
      <c r="H31" s="427"/>
      <c r="I31" s="427"/>
      <c r="J31" s="428"/>
      <c r="K31" s="207"/>
      <c r="L31" s="198"/>
      <c r="M31" s="204"/>
      <c r="N31" s="205" t="s">
        <v>124</v>
      </c>
      <c r="O31" s="204"/>
      <c r="P31" s="206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5" s="3" customFormat="1" ht="22.5" customHeight="1">
      <c r="A32" s="131"/>
      <c r="B32" s="426"/>
      <c r="C32" s="427"/>
      <c r="D32" s="427"/>
      <c r="E32" s="427"/>
      <c r="F32" s="427"/>
      <c r="G32" s="427"/>
      <c r="H32" s="427"/>
      <c r="I32" s="427"/>
      <c r="J32" s="428"/>
      <c r="K32" s="207"/>
      <c r="L32" s="198"/>
      <c r="M32" s="198"/>
      <c r="N32" s="205" t="s">
        <v>106</v>
      </c>
      <c r="O32" s="198"/>
      <c r="P32" s="206"/>
      <c r="Q32" s="136"/>
      <c r="R32" s="135"/>
      <c r="S32" s="135"/>
      <c r="T32" s="135"/>
      <c r="U32" s="135"/>
      <c r="V32" s="135"/>
      <c r="W32" s="135"/>
      <c r="X32" s="135"/>
      <c r="Y32" s="135"/>
    </row>
    <row r="33" spans="1:25" s="3" customFormat="1" ht="25.5" customHeight="1" thickBot="1">
      <c r="A33" s="131"/>
      <c r="B33" s="429"/>
      <c r="C33" s="430"/>
      <c r="D33" s="430"/>
      <c r="E33" s="430"/>
      <c r="F33" s="430"/>
      <c r="G33" s="430"/>
      <c r="H33" s="430"/>
      <c r="I33" s="430"/>
      <c r="J33" s="431"/>
      <c r="K33" s="198"/>
      <c r="L33" s="198"/>
      <c r="M33" s="208"/>
      <c r="N33" s="209" t="s">
        <v>125</v>
      </c>
      <c r="O33" s="93"/>
      <c r="P33" s="206"/>
      <c r="Q33" s="136"/>
      <c r="R33" s="135"/>
      <c r="S33" s="135"/>
      <c r="T33" s="135"/>
      <c r="U33" s="135"/>
      <c r="V33" s="135"/>
      <c r="W33" s="135"/>
      <c r="X33" s="135"/>
      <c r="Y33" s="135"/>
    </row>
    <row r="34" spans="2:25" ht="16.5">
      <c r="B34" s="99"/>
      <c r="C34" s="100"/>
      <c r="D34" s="101"/>
      <c r="E34" s="102"/>
      <c r="F34" s="103"/>
      <c r="G34" s="103"/>
      <c r="H34" s="104"/>
      <c r="M34" s="98"/>
      <c r="N34" s="97" t="s">
        <v>108</v>
      </c>
      <c r="O34" s="93"/>
      <c r="P34" s="141" t="s">
        <v>143</v>
      </c>
      <c r="Q34" s="137"/>
      <c r="R34" s="137"/>
      <c r="S34" s="137"/>
      <c r="T34" s="137"/>
      <c r="U34" s="137"/>
      <c r="V34" s="137"/>
      <c r="W34" s="137"/>
      <c r="X34" s="137"/>
      <c r="Y34" s="137"/>
    </row>
    <row r="35" spans="2:25" ht="16.5">
      <c r="B35" s="99"/>
      <c r="C35" s="100"/>
      <c r="D35" s="101"/>
      <c r="E35" s="102"/>
      <c r="P35" s="141"/>
      <c r="Q35" s="137"/>
      <c r="R35" s="137"/>
      <c r="S35" s="137"/>
      <c r="T35" s="137"/>
      <c r="U35" s="137"/>
      <c r="V35" s="137"/>
      <c r="W35" s="137"/>
      <c r="X35" s="137"/>
      <c r="Y35" s="137"/>
    </row>
    <row r="36" spans="2:25" ht="16.5">
      <c r="B36" s="99"/>
      <c r="C36" s="100"/>
      <c r="D36" s="101"/>
      <c r="E36" s="102"/>
      <c r="P36" s="141"/>
      <c r="Q36" s="137"/>
      <c r="R36" s="137"/>
      <c r="S36" s="137"/>
      <c r="T36" s="137"/>
      <c r="U36" s="137"/>
      <c r="V36" s="137"/>
      <c r="W36" s="137"/>
      <c r="X36" s="137"/>
      <c r="Y36" s="137"/>
    </row>
    <row r="37" spans="2:25" ht="16.5">
      <c r="B37" s="99"/>
      <c r="C37" s="100"/>
      <c r="D37" s="101"/>
      <c r="E37" s="102"/>
      <c r="P37" s="141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2:25" ht="16.5">
      <c r="B38" s="99"/>
      <c r="C38" s="100"/>
      <c r="D38" s="101"/>
      <c r="E38" s="102"/>
      <c r="P38" s="141"/>
      <c r="Q38" s="137"/>
      <c r="R38" s="137"/>
      <c r="S38" s="137"/>
      <c r="T38" s="137"/>
      <c r="U38" s="137"/>
      <c r="V38" s="137"/>
      <c r="W38" s="137"/>
      <c r="X38" s="137"/>
      <c r="Y38" s="137"/>
    </row>
    <row r="39" spans="2:25" ht="16.5">
      <c r="B39" s="99"/>
      <c r="C39" s="100"/>
      <c r="D39" s="101"/>
      <c r="E39" s="102"/>
      <c r="P39" s="141"/>
      <c r="Q39" s="137"/>
      <c r="R39" s="137"/>
      <c r="S39" s="137"/>
      <c r="T39" s="137"/>
      <c r="U39" s="137"/>
      <c r="V39" s="137"/>
      <c r="W39" s="137"/>
      <c r="X39" s="137"/>
      <c r="Y39" s="137"/>
    </row>
    <row r="40" spans="2:25" ht="16.5">
      <c r="B40" s="99"/>
      <c r="C40" s="100"/>
      <c r="D40" s="101"/>
      <c r="E40" s="102"/>
      <c r="P40" s="101"/>
      <c r="Q40" s="137"/>
      <c r="R40" s="137"/>
      <c r="S40" s="137"/>
      <c r="T40" s="137"/>
      <c r="U40" s="137"/>
      <c r="V40" s="137"/>
      <c r="W40" s="137"/>
      <c r="X40" s="137"/>
      <c r="Y40" s="137"/>
    </row>
    <row r="41" spans="2:5" ht="16.5">
      <c r="B41" s="99"/>
      <c r="C41" s="106"/>
      <c r="D41" s="101"/>
      <c r="E41" s="102"/>
    </row>
    <row r="42" spans="2:5" ht="16.5">
      <c r="B42" s="99"/>
      <c r="C42" s="100"/>
      <c r="D42" s="101"/>
      <c r="E42" s="102"/>
    </row>
    <row r="43" spans="2:5" ht="16.5">
      <c r="B43" s="99"/>
      <c r="C43" s="100"/>
      <c r="D43" s="101"/>
      <c r="E43" s="102"/>
    </row>
    <row r="44" spans="2:5" ht="16.5">
      <c r="B44" s="99"/>
      <c r="C44" s="100"/>
      <c r="D44" s="101"/>
      <c r="E44" s="102"/>
    </row>
    <row r="45" spans="2:5" ht="16.5">
      <c r="B45" s="99"/>
      <c r="C45" s="100"/>
      <c r="D45" s="101"/>
      <c r="E45" s="102"/>
    </row>
    <row r="46" spans="2:6" ht="16.5">
      <c r="B46" s="107"/>
      <c r="C46" s="108"/>
      <c r="D46" s="108"/>
      <c r="E46" s="109"/>
      <c r="F46" s="110"/>
    </row>
    <row r="47" spans="2:5" ht="16.5">
      <c r="B47" s="111"/>
      <c r="C47" s="101"/>
      <c r="D47" s="101"/>
      <c r="E47" s="102"/>
    </row>
    <row r="48" spans="2:5" ht="16.5">
      <c r="B48" s="111"/>
      <c r="C48" s="101"/>
      <c r="D48" s="101"/>
      <c r="E48" s="102"/>
    </row>
  </sheetData>
  <sheetProtection/>
  <mergeCells count="29">
    <mergeCell ref="B29:J33"/>
    <mergeCell ref="E8:E9"/>
    <mergeCell ref="B7:B9"/>
    <mergeCell ref="C7:C9"/>
    <mergeCell ref="D8:D9"/>
    <mergeCell ref="D7:E7"/>
    <mergeCell ref="A1:P1"/>
    <mergeCell ref="A3:P3"/>
    <mergeCell ref="A4:P4"/>
    <mergeCell ref="H7:H9"/>
    <mergeCell ref="F7:G7"/>
    <mergeCell ref="F8:F9"/>
    <mergeCell ref="G8:G9"/>
    <mergeCell ref="Q8:Q10"/>
    <mergeCell ref="A7:A9"/>
    <mergeCell ref="I7:I9"/>
    <mergeCell ref="K7:P7"/>
    <mergeCell ref="J7:J9"/>
    <mergeCell ref="K8:K9"/>
    <mergeCell ref="L8:L9"/>
    <mergeCell ref="M8:M9"/>
    <mergeCell ref="P8:P9"/>
    <mergeCell ref="N8:O8"/>
    <mergeCell ref="V8:V10"/>
    <mergeCell ref="W8:W10"/>
    <mergeCell ref="R8:R10"/>
    <mergeCell ref="S8:S10"/>
    <mergeCell ref="T8:T10"/>
    <mergeCell ref="U8:U10"/>
  </mergeCells>
  <printOptions horizontalCentered="1"/>
  <pageMargins left="0.25" right="0.25" top="0.75" bottom="0.75" header="0.3" footer="0.3"/>
  <pageSetup horizontalDpi="600" verticalDpi="600" orientation="landscape" paperSize="9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7">
      <selection activeCell="BA19" sqref="BA19"/>
    </sheetView>
  </sheetViews>
  <sheetFormatPr defaultColWidth="9.140625" defaultRowHeight="15"/>
  <cols>
    <col min="1" max="1" width="4.140625" style="10" customWidth="1"/>
    <col min="2" max="2" width="18.57421875" style="25" customWidth="1"/>
    <col min="3" max="4" width="7.57421875" style="10" customWidth="1"/>
    <col min="5" max="5" width="9.57421875" style="10" customWidth="1"/>
    <col min="6" max="6" width="7.57421875" style="10" customWidth="1"/>
    <col min="7" max="7" width="9.00390625" style="10" customWidth="1"/>
    <col min="8" max="8" width="12.8515625" style="10" customWidth="1"/>
    <col min="9" max="9" width="7.57421875" style="10" customWidth="1"/>
    <col min="10" max="10" width="8.8515625" style="10" customWidth="1"/>
    <col min="11" max="17" width="7.57421875" style="10" customWidth="1"/>
    <col min="18" max="18" width="10.00390625" style="10" customWidth="1"/>
    <col min="19" max="19" width="8.421875" style="10" customWidth="1"/>
    <col min="20" max="20" width="7.57421875" style="10" customWidth="1"/>
    <col min="21" max="26" width="8.00390625" style="10" customWidth="1"/>
    <col min="27" max="27" width="9.00390625" style="10" customWidth="1"/>
    <col min="28" max="29" width="8.00390625" style="10" customWidth="1"/>
    <col min="30" max="30" width="9.57421875" style="10" customWidth="1"/>
    <col min="31" max="38" width="8.00390625" style="10" customWidth="1"/>
    <col min="39" max="40" width="7.00390625" style="10" customWidth="1"/>
    <col min="41" max="41" width="7.57421875" style="10" customWidth="1"/>
    <col min="42" max="42" width="6.57421875" style="10" customWidth="1"/>
    <col min="43" max="43" width="6.7109375" style="10" customWidth="1"/>
    <col min="44" max="44" width="7.57421875" style="10" customWidth="1"/>
    <col min="45" max="45" width="7.7109375" style="10" customWidth="1"/>
    <col min="46" max="46" width="6.28125" style="10" customWidth="1"/>
    <col min="47" max="47" width="7.57421875" style="10" customWidth="1"/>
    <col min="48" max="48" width="8.28125" style="10" customWidth="1"/>
    <col min="49" max="49" width="6.421875" style="10" customWidth="1"/>
    <col min="50" max="50" width="7.57421875" style="10" customWidth="1"/>
    <col min="51" max="51" width="6.00390625" style="10" customWidth="1"/>
    <col min="52" max="52" width="6.28125" style="10" customWidth="1"/>
    <col min="53" max="53" width="7.57421875" style="10" customWidth="1"/>
    <col min="54" max="54" width="6.28125" style="10" customWidth="1"/>
    <col min="55" max="55" width="6.57421875" style="10" customWidth="1"/>
    <col min="56" max="56" width="7.00390625" style="10" customWidth="1"/>
    <col min="57" max="57" width="6.421875" style="10" bestFit="1" customWidth="1"/>
    <col min="58" max="58" width="8.7109375" style="10" bestFit="1" customWidth="1"/>
    <col min="59" max="59" width="8.8515625" style="10" bestFit="1" customWidth="1"/>
    <col min="60" max="60" width="6.57421875" style="10" customWidth="1"/>
    <col min="61" max="61" width="8.28125" style="10" bestFit="1" customWidth="1"/>
    <col min="62" max="62" width="6.7109375" style="10" customWidth="1"/>
    <col min="63" max="16384" width="9.140625" style="10" customWidth="1"/>
  </cols>
  <sheetData>
    <row r="1" spans="1:62" s="6" customFormat="1" ht="16.5">
      <c r="A1" s="4"/>
      <c r="B1" s="5"/>
      <c r="Q1" s="447" t="s">
        <v>101</v>
      </c>
      <c r="R1" s="447"/>
      <c r="S1" s="447"/>
      <c r="T1" s="447"/>
      <c r="AJ1" s="447" t="s">
        <v>101</v>
      </c>
      <c r="AK1" s="447"/>
      <c r="AL1" s="447"/>
      <c r="AM1" s="7"/>
      <c r="AN1" s="7"/>
      <c r="BH1" s="447" t="s">
        <v>101</v>
      </c>
      <c r="BI1" s="447"/>
      <c r="BJ1" s="447"/>
    </row>
    <row r="2" spans="1:62" s="8" customFormat="1" ht="22.5" customHeight="1">
      <c r="A2" s="440" t="s">
        <v>152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 t="s">
        <v>152</v>
      </c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 t="s">
        <v>152</v>
      </c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0"/>
      <c r="BA2" s="440"/>
      <c r="BB2" s="440"/>
      <c r="BC2" s="440"/>
      <c r="BD2" s="440"/>
      <c r="BE2" s="440"/>
      <c r="BF2" s="440"/>
      <c r="BG2" s="440"/>
      <c r="BH2" s="440"/>
      <c r="BI2" s="440"/>
      <c r="BJ2" s="440"/>
    </row>
    <row r="3" spans="1:40" ht="15" customHeight="1">
      <c r="A3" s="9"/>
      <c r="B3" s="9"/>
      <c r="U3" s="9"/>
      <c r="V3" s="9"/>
      <c r="AM3" s="9"/>
      <c r="AN3" s="9"/>
    </row>
    <row r="4" spans="1:62" s="11" customFormat="1" ht="19.5" customHeight="1">
      <c r="A4" s="441" t="s">
        <v>36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 t="s">
        <v>36</v>
      </c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 t="s">
        <v>36</v>
      </c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</row>
    <row r="5" spans="1:40" ht="13.5" customHeight="1">
      <c r="A5" s="12"/>
      <c r="B5" s="12"/>
      <c r="U5" s="12"/>
      <c r="V5" s="12"/>
      <c r="AM5" s="12"/>
      <c r="AN5" s="12"/>
    </row>
    <row r="6" spans="1:62" s="13" customFormat="1" ht="22.5" customHeight="1">
      <c r="A6" s="442" t="s">
        <v>147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 t="s">
        <v>147</v>
      </c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 t="s">
        <v>147</v>
      </c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</row>
    <row r="7" spans="1:2" ht="13.5" customHeight="1">
      <c r="A7" s="12"/>
      <c r="B7" s="12"/>
    </row>
    <row r="8" spans="1:2" ht="21" customHeight="1">
      <c r="A8" s="14" t="s">
        <v>37</v>
      </c>
      <c r="B8" s="12"/>
    </row>
    <row r="9" spans="2:62" ht="20.25">
      <c r="B9" s="10"/>
      <c r="C9" s="437">
        <v>1</v>
      </c>
      <c r="D9" s="437"/>
      <c r="E9" s="437"/>
      <c r="F9" s="437"/>
      <c r="G9" s="437"/>
      <c r="H9" s="437"/>
      <c r="I9" s="437">
        <v>2</v>
      </c>
      <c r="J9" s="437"/>
      <c r="K9" s="437"/>
      <c r="L9" s="437"/>
      <c r="M9" s="437"/>
      <c r="N9" s="437"/>
      <c r="O9" s="437">
        <v>3</v>
      </c>
      <c r="P9" s="437"/>
      <c r="Q9" s="437"/>
      <c r="R9" s="437"/>
      <c r="S9" s="437"/>
      <c r="T9" s="437"/>
      <c r="U9" s="437">
        <v>4</v>
      </c>
      <c r="V9" s="437"/>
      <c r="W9" s="437"/>
      <c r="X9" s="437"/>
      <c r="Y9" s="437"/>
      <c r="Z9" s="437"/>
      <c r="AA9" s="437">
        <v>5</v>
      </c>
      <c r="AB9" s="437"/>
      <c r="AC9" s="437"/>
      <c r="AD9" s="437"/>
      <c r="AE9" s="437"/>
      <c r="AF9" s="437"/>
      <c r="AG9" s="438">
        <v>6</v>
      </c>
      <c r="AH9" s="438"/>
      <c r="AI9" s="438"/>
      <c r="AJ9" s="438"/>
      <c r="AK9" s="438"/>
      <c r="AL9" s="438"/>
      <c r="AM9" s="438">
        <v>7</v>
      </c>
      <c r="AN9" s="438"/>
      <c r="AO9" s="438"/>
      <c r="AP9" s="438"/>
      <c r="AQ9" s="438"/>
      <c r="AR9" s="438"/>
      <c r="AS9" s="438">
        <v>8</v>
      </c>
      <c r="AT9" s="438"/>
      <c r="AU9" s="438"/>
      <c r="AV9" s="438"/>
      <c r="AW9" s="438"/>
      <c r="AX9" s="438"/>
      <c r="AY9" s="438">
        <v>9</v>
      </c>
      <c r="AZ9" s="438"/>
      <c r="BA9" s="438"/>
      <c r="BB9" s="438"/>
      <c r="BC9" s="438"/>
      <c r="BD9" s="438"/>
      <c r="BE9" s="443">
        <v>10</v>
      </c>
      <c r="BF9" s="443"/>
      <c r="BG9" s="443"/>
      <c r="BH9" s="443"/>
      <c r="BI9" s="443"/>
      <c r="BJ9" s="443"/>
    </row>
    <row r="10" spans="1:62" s="15" customFormat="1" ht="22.5" customHeight="1">
      <c r="A10" s="448" t="s">
        <v>0</v>
      </c>
      <c r="B10" s="451" t="s">
        <v>102</v>
      </c>
      <c r="C10" s="439" t="s">
        <v>52</v>
      </c>
      <c r="D10" s="439"/>
      <c r="E10" s="439"/>
      <c r="F10" s="439"/>
      <c r="G10" s="439"/>
      <c r="H10" s="439"/>
      <c r="I10" s="444" t="s">
        <v>53</v>
      </c>
      <c r="J10" s="445"/>
      <c r="K10" s="445"/>
      <c r="L10" s="445"/>
      <c r="M10" s="445"/>
      <c r="N10" s="446"/>
      <c r="O10" s="444" t="s">
        <v>54</v>
      </c>
      <c r="P10" s="445"/>
      <c r="Q10" s="445"/>
      <c r="R10" s="445"/>
      <c r="S10" s="445"/>
      <c r="T10" s="446"/>
      <c r="U10" s="444" t="s">
        <v>103</v>
      </c>
      <c r="V10" s="445"/>
      <c r="W10" s="445"/>
      <c r="X10" s="445"/>
      <c r="Y10" s="445"/>
      <c r="Z10" s="445"/>
      <c r="AA10" s="444" t="s">
        <v>55</v>
      </c>
      <c r="AB10" s="445"/>
      <c r="AC10" s="445"/>
      <c r="AD10" s="445"/>
      <c r="AE10" s="445"/>
      <c r="AF10" s="445"/>
      <c r="AG10" s="439" t="s">
        <v>56</v>
      </c>
      <c r="AH10" s="439"/>
      <c r="AI10" s="439"/>
      <c r="AJ10" s="439"/>
      <c r="AK10" s="439"/>
      <c r="AL10" s="439"/>
      <c r="AM10" s="439" t="s">
        <v>57</v>
      </c>
      <c r="AN10" s="439"/>
      <c r="AO10" s="439"/>
      <c r="AP10" s="439"/>
      <c r="AQ10" s="439"/>
      <c r="AR10" s="439"/>
      <c r="AS10" s="439" t="s">
        <v>58</v>
      </c>
      <c r="AT10" s="439"/>
      <c r="AU10" s="439"/>
      <c r="AV10" s="439"/>
      <c r="AW10" s="439"/>
      <c r="AX10" s="439"/>
      <c r="AY10" s="439" t="s">
        <v>59</v>
      </c>
      <c r="AZ10" s="439"/>
      <c r="BA10" s="439"/>
      <c r="BB10" s="439"/>
      <c r="BC10" s="439"/>
      <c r="BD10" s="439"/>
      <c r="BE10" s="439" t="s">
        <v>107</v>
      </c>
      <c r="BF10" s="439"/>
      <c r="BG10" s="439"/>
      <c r="BH10" s="439"/>
      <c r="BI10" s="439"/>
      <c r="BJ10" s="439"/>
    </row>
    <row r="11" spans="1:62" s="15" customFormat="1" ht="28.5" customHeight="1">
      <c r="A11" s="449"/>
      <c r="B11" s="452"/>
      <c r="C11" s="439" t="s">
        <v>60</v>
      </c>
      <c r="D11" s="439"/>
      <c r="E11" s="439"/>
      <c r="F11" s="439" t="s">
        <v>61</v>
      </c>
      <c r="G11" s="439"/>
      <c r="H11" s="439"/>
      <c r="I11" s="439" t="s">
        <v>60</v>
      </c>
      <c r="J11" s="439"/>
      <c r="K11" s="439"/>
      <c r="L11" s="439" t="s">
        <v>61</v>
      </c>
      <c r="M11" s="439"/>
      <c r="N11" s="439"/>
      <c r="O11" s="439" t="s">
        <v>60</v>
      </c>
      <c r="P11" s="439"/>
      <c r="Q11" s="439"/>
      <c r="R11" s="439" t="s">
        <v>61</v>
      </c>
      <c r="S11" s="439"/>
      <c r="T11" s="439"/>
      <c r="U11" s="439" t="s">
        <v>60</v>
      </c>
      <c r="V11" s="439"/>
      <c r="W11" s="439"/>
      <c r="X11" s="439" t="s">
        <v>61</v>
      </c>
      <c r="Y11" s="439"/>
      <c r="Z11" s="439"/>
      <c r="AA11" s="439" t="s">
        <v>60</v>
      </c>
      <c r="AB11" s="439"/>
      <c r="AC11" s="439"/>
      <c r="AD11" s="439" t="s">
        <v>61</v>
      </c>
      <c r="AE11" s="439"/>
      <c r="AF11" s="439"/>
      <c r="AG11" s="439" t="s">
        <v>60</v>
      </c>
      <c r="AH11" s="439"/>
      <c r="AI11" s="439"/>
      <c r="AJ11" s="439" t="s">
        <v>61</v>
      </c>
      <c r="AK11" s="439"/>
      <c r="AL11" s="439"/>
      <c r="AM11" s="439" t="s">
        <v>60</v>
      </c>
      <c r="AN11" s="439"/>
      <c r="AO11" s="439"/>
      <c r="AP11" s="439" t="s">
        <v>61</v>
      </c>
      <c r="AQ11" s="439"/>
      <c r="AR11" s="439"/>
      <c r="AS11" s="439" t="s">
        <v>60</v>
      </c>
      <c r="AT11" s="439"/>
      <c r="AU11" s="439"/>
      <c r="AV11" s="439" t="s">
        <v>61</v>
      </c>
      <c r="AW11" s="439"/>
      <c r="AX11" s="439"/>
      <c r="AY11" s="439" t="s">
        <v>60</v>
      </c>
      <c r="AZ11" s="439"/>
      <c r="BA11" s="439"/>
      <c r="BB11" s="439" t="s">
        <v>61</v>
      </c>
      <c r="BC11" s="439"/>
      <c r="BD11" s="439"/>
      <c r="BE11" s="439" t="s">
        <v>60</v>
      </c>
      <c r="BF11" s="439"/>
      <c r="BG11" s="439"/>
      <c r="BH11" s="439" t="s">
        <v>61</v>
      </c>
      <c r="BI11" s="439"/>
      <c r="BJ11" s="439"/>
    </row>
    <row r="12" spans="1:62" s="16" customFormat="1" ht="28.5" customHeight="1">
      <c r="A12" s="450"/>
      <c r="B12" s="453"/>
      <c r="C12" s="436" t="s">
        <v>62</v>
      </c>
      <c r="D12" s="436"/>
      <c r="E12" s="432" t="s">
        <v>63</v>
      </c>
      <c r="F12" s="436" t="s">
        <v>62</v>
      </c>
      <c r="G12" s="436"/>
      <c r="H12" s="432" t="s">
        <v>63</v>
      </c>
      <c r="I12" s="436" t="s">
        <v>62</v>
      </c>
      <c r="J12" s="436"/>
      <c r="K12" s="432" t="s">
        <v>63</v>
      </c>
      <c r="L12" s="436" t="s">
        <v>62</v>
      </c>
      <c r="M12" s="436"/>
      <c r="N12" s="432" t="s">
        <v>63</v>
      </c>
      <c r="O12" s="436" t="s">
        <v>62</v>
      </c>
      <c r="P12" s="436"/>
      <c r="Q12" s="432" t="s">
        <v>63</v>
      </c>
      <c r="R12" s="436" t="s">
        <v>62</v>
      </c>
      <c r="S12" s="436"/>
      <c r="T12" s="432" t="s">
        <v>63</v>
      </c>
      <c r="U12" s="436" t="s">
        <v>62</v>
      </c>
      <c r="V12" s="436"/>
      <c r="W12" s="432" t="s">
        <v>63</v>
      </c>
      <c r="X12" s="436" t="s">
        <v>62</v>
      </c>
      <c r="Y12" s="436"/>
      <c r="Z12" s="432" t="s">
        <v>63</v>
      </c>
      <c r="AA12" s="436" t="s">
        <v>62</v>
      </c>
      <c r="AB12" s="436"/>
      <c r="AC12" s="432" t="s">
        <v>63</v>
      </c>
      <c r="AD12" s="436" t="s">
        <v>62</v>
      </c>
      <c r="AE12" s="436"/>
      <c r="AF12" s="432" t="s">
        <v>63</v>
      </c>
      <c r="AG12" s="436" t="s">
        <v>62</v>
      </c>
      <c r="AH12" s="436"/>
      <c r="AI12" s="432" t="s">
        <v>63</v>
      </c>
      <c r="AJ12" s="436" t="s">
        <v>62</v>
      </c>
      <c r="AK12" s="436"/>
      <c r="AL12" s="432" t="s">
        <v>63</v>
      </c>
      <c r="AM12" s="436" t="s">
        <v>62</v>
      </c>
      <c r="AN12" s="436"/>
      <c r="AO12" s="432" t="s">
        <v>63</v>
      </c>
      <c r="AP12" s="436" t="s">
        <v>62</v>
      </c>
      <c r="AQ12" s="436"/>
      <c r="AR12" s="432" t="s">
        <v>63</v>
      </c>
      <c r="AS12" s="436" t="s">
        <v>62</v>
      </c>
      <c r="AT12" s="436"/>
      <c r="AU12" s="432" t="s">
        <v>63</v>
      </c>
      <c r="AV12" s="436" t="s">
        <v>62</v>
      </c>
      <c r="AW12" s="436"/>
      <c r="AX12" s="432" t="s">
        <v>63</v>
      </c>
      <c r="AY12" s="436" t="s">
        <v>62</v>
      </c>
      <c r="AZ12" s="436"/>
      <c r="BA12" s="432" t="s">
        <v>63</v>
      </c>
      <c r="BB12" s="436" t="s">
        <v>62</v>
      </c>
      <c r="BC12" s="436"/>
      <c r="BD12" s="432" t="s">
        <v>63</v>
      </c>
      <c r="BE12" s="436" t="s">
        <v>62</v>
      </c>
      <c r="BF12" s="436"/>
      <c r="BG12" s="432" t="s">
        <v>63</v>
      </c>
      <c r="BH12" s="436" t="s">
        <v>62</v>
      </c>
      <c r="BI12" s="436"/>
      <c r="BJ12" s="432" t="s">
        <v>63</v>
      </c>
    </row>
    <row r="13" spans="1:62" s="20" customFormat="1" ht="13.5" customHeight="1">
      <c r="A13" s="17"/>
      <c r="B13" s="18"/>
      <c r="C13" s="19" t="s">
        <v>64</v>
      </c>
      <c r="D13" s="19" t="s">
        <v>65</v>
      </c>
      <c r="E13" s="433"/>
      <c r="F13" s="19" t="s">
        <v>64</v>
      </c>
      <c r="G13" s="19" t="s">
        <v>65</v>
      </c>
      <c r="H13" s="433"/>
      <c r="I13" s="19" t="s">
        <v>64</v>
      </c>
      <c r="J13" s="19" t="s">
        <v>66</v>
      </c>
      <c r="K13" s="433"/>
      <c r="L13" s="19" t="s">
        <v>64</v>
      </c>
      <c r="M13" s="19" t="s">
        <v>66</v>
      </c>
      <c r="N13" s="433"/>
      <c r="O13" s="19" t="s">
        <v>64</v>
      </c>
      <c r="P13" s="19" t="s">
        <v>67</v>
      </c>
      <c r="Q13" s="433"/>
      <c r="R13" s="19" t="s">
        <v>64</v>
      </c>
      <c r="S13" s="19" t="s">
        <v>67</v>
      </c>
      <c r="T13" s="433"/>
      <c r="U13" s="19" t="s">
        <v>64</v>
      </c>
      <c r="V13" s="19" t="s">
        <v>104</v>
      </c>
      <c r="W13" s="433"/>
      <c r="X13" s="19" t="s">
        <v>64</v>
      </c>
      <c r="Y13" s="19" t="s">
        <v>104</v>
      </c>
      <c r="Z13" s="433"/>
      <c r="AA13" s="19" t="s">
        <v>64</v>
      </c>
      <c r="AB13" s="19" t="s">
        <v>65</v>
      </c>
      <c r="AC13" s="433"/>
      <c r="AD13" s="19" t="s">
        <v>64</v>
      </c>
      <c r="AE13" s="19" t="s">
        <v>65</v>
      </c>
      <c r="AF13" s="433"/>
      <c r="AG13" s="19" t="s">
        <v>64</v>
      </c>
      <c r="AH13" s="19" t="s">
        <v>66</v>
      </c>
      <c r="AI13" s="433"/>
      <c r="AJ13" s="19" t="s">
        <v>64</v>
      </c>
      <c r="AK13" s="19" t="s">
        <v>66</v>
      </c>
      <c r="AL13" s="433"/>
      <c r="AM13" s="19" t="s">
        <v>64</v>
      </c>
      <c r="AN13" s="19" t="s">
        <v>67</v>
      </c>
      <c r="AO13" s="433"/>
      <c r="AP13" s="19" t="s">
        <v>64</v>
      </c>
      <c r="AQ13" s="19" t="s">
        <v>67</v>
      </c>
      <c r="AR13" s="433"/>
      <c r="AS13" s="19" t="s">
        <v>64</v>
      </c>
      <c r="AT13" s="19" t="s">
        <v>67</v>
      </c>
      <c r="AU13" s="433"/>
      <c r="AV13" s="19" t="s">
        <v>64</v>
      </c>
      <c r="AW13" s="19" t="s">
        <v>67</v>
      </c>
      <c r="AX13" s="433"/>
      <c r="AY13" s="434" t="s">
        <v>64</v>
      </c>
      <c r="AZ13" s="435"/>
      <c r="BA13" s="433"/>
      <c r="BB13" s="434" t="s">
        <v>64</v>
      </c>
      <c r="BC13" s="435"/>
      <c r="BD13" s="433"/>
      <c r="BE13" s="434" t="s">
        <v>64</v>
      </c>
      <c r="BF13" s="435"/>
      <c r="BG13" s="433"/>
      <c r="BH13" s="434" t="s">
        <v>64</v>
      </c>
      <c r="BI13" s="435"/>
      <c r="BJ13" s="433"/>
    </row>
    <row r="14" spans="1:65" s="23" customFormat="1" ht="90" customHeight="1">
      <c r="A14" s="21"/>
      <c r="B14" s="150" t="s">
        <v>105</v>
      </c>
      <c r="C14" s="149">
        <v>1666</v>
      </c>
      <c r="D14" s="149">
        <v>1664380.8857499175</v>
      </c>
      <c r="E14" s="347">
        <v>1812.3848300000002</v>
      </c>
      <c r="F14" s="149">
        <v>1064</v>
      </c>
      <c r="G14" s="149">
        <v>385076.36241358507</v>
      </c>
      <c r="H14" s="347">
        <v>617.10941</v>
      </c>
      <c r="I14" s="149">
        <v>881</v>
      </c>
      <c r="J14" s="149">
        <v>262537.1793756373</v>
      </c>
      <c r="K14" s="347">
        <v>371.85746000000006</v>
      </c>
      <c r="L14" s="149">
        <v>328</v>
      </c>
      <c r="M14" s="149">
        <v>2319.67048</v>
      </c>
      <c r="N14" s="347">
        <v>129.97925</v>
      </c>
      <c r="O14" s="149">
        <v>799</v>
      </c>
      <c r="P14" s="149">
        <v>2998.380235504677</v>
      </c>
      <c r="Q14" s="347">
        <v>1162.5895099999998</v>
      </c>
      <c r="R14" s="149">
        <v>228</v>
      </c>
      <c r="S14" s="149">
        <v>10880.727529214266</v>
      </c>
      <c r="T14" s="347">
        <v>247.28274000000002</v>
      </c>
      <c r="U14" s="149">
        <v>152</v>
      </c>
      <c r="V14" s="149">
        <v>10019.164163979185</v>
      </c>
      <c r="W14" s="347">
        <v>128.99277</v>
      </c>
      <c r="X14" s="149">
        <v>20</v>
      </c>
      <c r="Y14" s="149">
        <v>1.809765</v>
      </c>
      <c r="Z14" s="347">
        <v>7.11895</v>
      </c>
      <c r="AA14" s="149">
        <v>700</v>
      </c>
      <c r="AB14" s="149">
        <v>229883.33749949987</v>
      </c>
      <c r="AC14" s="347">
        <v>258.99462</v>
      </c>
      <c r="AD14" s="149">
        <v>320</v>
      </c>
      <c r="AE14" s="149">
        <v>144876.75031746033</v>
      </c>
      <c r="AF14" s="347">
        <v>101.98704</v>
      </c>
      <c r="AG14" s="149">
        <v>2943</v>
      </c>
      <c r="AH14" s="149">
        <v>29179.054675246487</v>
      </c>
      <c r="AI14" s="347">
        <v>2346.4254899999996</v>
      </c>
      <c r="AJ14" s="149">
        <v>909</v>
      </c>
      <c r="AK14" s="149">
        <v>896.6126906011687</v>
      </c>
      <c r="AL14" s="347">
        <v>369.91519</v>
      </c>
      <c r="AM14" s="149">
        <v>1062</v>
      </c>
      <c r="AN14" s="149">
        <v>12511.864705177322</v>
      </c>
      <c r="AO14" s="347">
        <v>3142.879000000001</v>
      </c>
      <c r="AP14" s="149">
        <v>521</v>
      </c>
      <c r="AQ14" s="149">
        <v>3011.8115295902</v>
      </c>
      <c r="AR14" s="347">
        <v>1164.7079</v>
      </c>
      <c r="AS14" s="149">
        <v>2406</v>
      </c>
      <c r="AT14" s="149">
        <v>15279.58015052761</v>
      </c>
      <c r="AU14" s="347">
        <v>4773.203184610902</v>
      </c>
      <c r="AV14" s="149">
        <v>1363</v>
      </c>
      <c r="AW14" s="149">
        <v>1884.5737993216571</v>
      </c>
      <c r="AX14" s="347">
        <v>1699.2416249429148</v>
      </c>
      <c r="AY14" s="149">
        <v>6</v>
      </c>
      <c r="AZ14" s="149">
        <v>0</v>
      </c>
      <c r="BA14" s="347">
        <v>13.65643</v>
      </c>
      <c r="BB14" s="149">
        <v>54</v>
      </c>
      <c r="BC14" s="149">
        <v>1872.1200000000001</v>
      </c>
      <c r="BD14" s="347">
        <v>132.97301</v>
      </c>
      <c r="BE14" s="454">
        <v>10615</v>
      </c>
      <c r="BF14" s="454"/>
      <c r="BG14" s="151">
        <v>14010.983294610902</v>
      </c>
      <c r="BH14" s="454">
        <v>4807</v>
      </c>
      <c r="BI14" s="454"/>
      <c r="BJ14" s="22">
        <v>4470.315114942914</v>
      </c>
      <c r="BK14" s="346">
        <f>BJ14+BG14</f>
        <v>18481.298409553816</v>
      </c>
      <c r="BL14" s="346">
        <f>'Part-II'!K28+'Part-II'!L28+'Part-II'!M28</f>
        <v>18481.293576</v>
      </c>
      <c r="BM14" s="148">
        <v>-0.00483355381584261</v>
      </c>
    </row>
    <row r="15" spans="1:65" s="23" customFormat="1" ht="32.25" customHeight="1">
      <c r="A15" s="83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6"/>
      <c r="BF15" s="86"/>
      <c r="BG15" s="24"/>
      <c r="BH15" s="88"/>
      <c r="BI15" s="86"/>
      <c r="BJ15" s="24"/>
      <c r="BK15" s="344"/>
      <c r="BL15" s="345"/>
      <c r="BM15" s="82"/>
    </row>
    <row r="16" spans="1:65" s="23" customFormat="1" ht="12.75" customHeight="1">
      <c r="A16" s="83"/>
      <c r="B16" s="84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81"/>
      <c r="BL16" s="152"/>
      <c r="BM16" s="82"/>
    </row>
    <row r="17" spans="18:65" ht="16.5">
      <c r="R17" s="52" t="s">
        <v>123</v>
      </c>
      <c r="AJ17" s="52" t="s">
        <v>123</v>
      </c>
      <c r="AN17" s="26"/>
      <c r="AO17" s="80"/>
      <c r="AP17" s="26"/>
      <c r="AQ17" s="26"/>
      <c r="AR17" s="80"/>
      <c r="AS17" s="26"/>
      <c r="AT17" s="26"/>
      <c r="BF17" s="26"/>
      <c r="BH17" s="52" t="s">
        <v>123</v>
      </c>
      <c r="BM17" s="26"/>
    </row>
    <row r="18" spans="18:60" ht="16.5">
      <c r="R18" s="53" t="s">
        <v>124</v>
      </c>
      <c r="AJ18" s="53" t="s">
        <v>124</v>
      </c>
      <c r="AN18" s="26"/>
      <c r="AO18" s="80"/>
      <c r="AP18" s="26"/>
      <c r="AQ18" s="26"/>
      <c r="AR18" s="80"/>
      <c r="AS18" s="26"/>
      <c r="AT18" s="26"/>
      <c r="BF18" s="27"/>
      <c r="BH18" s="53" t="s">
        <v>124</v>
      </c>
    </row>
    <row r="19" spans="18:60" ht="16.5">
      <c r="R19" s="53" t="s">
        <v>106</v>
      </c>
      <c r="AJ19" s="53" t="s">
        <v>106</v>
      </c>
      <c r="AN19" s="26"/>
      <c r="AO19" s="80"/>
      <c r="AP19" s="26"/>
      <c r="AQ19" s="26"/>
      <c r="AR19" s="80"/>
      <c r="AS19" s="26"/>
      <c r="AT19" s="26"/>
      <c r="BH19" s="53" t="s">
        <v>106</v>
      </c>
    </row>
    <row r="20" spans="18:60" ht="16.5">
      <c r="R20" s="54" t="s">
        <v>125</v>
      </c>
      <c r="AJ20" s="54" t="s">
        <v>125</v>
      </c>
      <c r="AN20" s="26"/>
      <c r="AO20" s="80"/>
      <c r="AP20" s="26"/>
      <c r="AQ20" s="26"/>
      <c r="AR20" s="80"/>
      <c r="AS20" s="26"/>
      <c r="AT20" s="26"/>
      <c r="BH20" s="54" t="s">
        <v>125</v>
      </c>
    </row>
    <row r="21" spans="18:60" ht="16.5">
      <c r="R21" s="53" t="s">
        <v>108</v>
      </c>
      <c r="AJ21" s="53" t="s">
        <v>108</v>
      </c>
      <c r="AN21" s="26"/>
      <c r="AO21" s="80"/>
      <c r="AP21" s="26"/>
      <c r="AQ21" s="26"/>
      <c r="AR21" s="80"/>
      <c r="AS21" s="26"/>
      <c r="AT21" s="26"/>
      <c r="BH21" s="53" t="s">
        <v>108</v>
      </c>
    </row>
    <row r="22" spans="40:46" ht="15">
      <c r="AN22" s="26"/>
      <c r="AO22" s="80"/>
      <c r="AP22" s="26"/>
      <c r="AQ22" s="26"/>
      <c r="AR22" s="80"/>
      <c r="AS22" s="26"/>
      <c r="AT22" s="26"/>
    </row>
    <row r="23" spans="40:46" ht="15">
      <c r="AN23" s="26"/>
      <c r="AO23" s="80"/>
      <c r="AP23" s="26"/>
      <c r="AQ23" s="26"/>
      <c r="AR23" s="80"/>
      <c r="AS23" s="26"/>
      <c r="AT23" s="26"/>
    </row>
    <row r="24" spans="40:46" ht="15">
      <c r="AN24" s="26"/>
      <c r="AO24" s="80"/>
      <c r="AP24" s="26"/>
      <c r="AQ24" s="26"/>
      <c r="AR24" s="80"/>
      <c r="AS24" s="26"/>
      <c r="AT24" s="26"/>
    </row>
    <row r="25" spans="40:46" ht="15">
      <c r="AN25" s="26"/>
      <c r="AO25" s="80"/>
      <c r="AP25" s="26"/>
      <c r="AQ25" s="26"/>
      <c r="AR25" s="80"/>
      <c r="AS25" s="26"/>
      <c r="AT25" s="26"/>
    </row>
    <row r="26" spans="40:46" ht="15">
      <c r="AN26" s="26"/>
      <c r="AO26" s="80"/>
      <c r="AP26" s="26"/>
      <c r="AQ26" s="26"/>
      <c r="AR26" s="80"/>
      <c r="AS26" s="26"/>
      <c r="AT26" s="26"/>
    </row>
    <row r="27" spans="40:46" ht="15">
      <c r="AN27" s="26"/>
      <c r="AO27" s="80"/>
      <c r="AP27" s="26"/>
      <c r="AQ27" s="26"/>
      <c r="AR27" s="80"/>
      <c r="AS27" s="26"/>
      <c r="AT27" s="26"/>
    </row>
    <row r="28" spans="40:46" ht="15">
      <c r="AN28" s="26"/>
      <c r="AO28" s="80"/>
      <c r="AP28" s="26"/>
      <c r="AQ28" s="26"/>
      <c r="AR28" s="80"/>
      <c r="AS28" s="26"/>
      <c r="AT28" s="26"/>
    </row>
    <row r="29" spans="40:45" ht="15">
      <c r="AN29" s="26"/>
      <c r="AO29" s="26"/>
      <c r="AP29" s="26"/>
      <c r="AQ29" s="26"/>
      <c r="AR29" s="26"/>
      <c r="AS29" s="26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O12:AO13"/>
    <mergeCell ref="AG11:AI11"/>
    <mergeCell ref="U9:Z9"/>
    <mergeCell ref="T12:T13"/>
    <mergeCell ref="AP12:AQ12"/>
    <mergeCell ref="AG9:AL9"/>
    <mergeCell ref="BE11:BG11"/>
    <mergeCell ref="AP11:AR11"/>
    <mergeCell ref="BA12:BA13"/>
    <mergeCell ref="BE10:BJ10"/>
    <mergeCell ref="BH11:BJ11"/>
    <mergeCell ref="AI12:AI13"/>
    <mergeCell ref="BJ12:BJ13"/>
    <mergeCell ref="BE13:BF13"/>
    <mergeCell ref="BE12:BF12"/>
    <mergeCell ref="BH13:BI13"/>
    <mergeCell ref="BG12:BG13"/>
    <mergeCell ref="BH12:BI12"/>
  </mergeCells>
  <conditionalFormatting sqref="AJ18 R18 BH18">
    <cfRule type="cellIs" priority="5" dxfId="6" operator="lessThan" stopIfTrue="1">
      <formula>0</formula>
    </cfRule>
  </conditionalFormatting>
  <conditionalFormatting sqref="D16:BJ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70" zoomScaleNormal="85" zoomScaleSheetLayoutView="70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1" sqref="A1:L31"/>
    </sheetView>
  </sheetViews>
  <sheetFormatPr defaultColWidth="9.140625" defaultRowHeight="15"/>
  <cols>
    <col min="1" max="1" width="5.57421875" style="124" customWidth="1"/>
    <col min="2" max="2" width="24.28125" style="124" customWidth="1"/>
    <col min="3" max="3" width="13.57421875" style="124" customWidth="1"/>
    <col min="4" max="4" width="12.8515625" style="124" customWidth="1"/>
    <col min="5" max="5" width="12.57421875" style="124" customWidth="1"/>
    <col min="6" max="6" width="13.7109375" style="124" customWidth="1"/>
    <col min="7" max="7" width="9.7109375" style="124" customWidth="1"/>
    <col min="8" max="8" width="13.57421875" style="124" customWidth="1"/>
    <col min="9" max="9" width="9.7109375" style="124" customWidth="1"/>
    <col min="10" max="10" width="12.421875" style="124" customWidth="1"/>
    <col min="11" max="11" width="9.7109375" style="124" customWidth="1"/>
    <col min="12" max="12" width="11.00390625" style="124" customWidth="1"/>
    <col min="13" max="13" width="9.140625" style="124" customWidth="1"/>
    <col min="14" max="14" width="10.00390625" style="124" bestFit="1" customWidth="1"/>
    <col min="15" max="16384" width="9.140625" style="124" customWidth="1"/>
  </cols>
  <sheetData>
    <row r="1" spans="11:12" ht="15.75">
      <c r="K1" s="456" t="s">
        <v>71</v>
      </c>
      <c r="L1" s="456"/>
    </row>
    <row r="2" spans="1:12" ht="20.25">
      <c r="A2" s="457" t="s">
        <v>127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</row>
    <row r="3" spans="1:12" ht="10.5" customHeight="1">
      <c r="A3" s="227"/>
      <c r="B3" s="227"/>
      <c r="C3" s="227"/>
      <c r="D3" s="227"/>
      <c r="E3" s="227"/>
      <c r="F3" s="227"/>
      <c r="G3" s="125"/>
      <c r="H3" s="125"/>
      <c r="I3" s="227"/>
      <c r="J3" s="227"/>
      <c r="K3" s="227"/>
      <c r="L3" s="227"/>
    </row>
    <row r="4" spans="1:12" ht="18.75">
      <c r="A4" s="458" t="s">
        <v>36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ht="11.25" customHeight="1"/>
    <row r="6" spans="1:12" ht="18.75">
      <c r="A6" s="459" t="s">
        <v>148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5:6" ht="15">
      <c r="E7" s="247"/>
      <c r="F7" s="247"/>
    </row>
    <row r="8" spans="1:12" ht="111" customHeight="1">
      <c r="A8" s="455" t="s">
        <v>0</v>
      </c>
      <c r="B8" s="455" t="s">
        <v>38</v>
      </c>
      <c r="C8" s="455" t="s">
        <v>68</v>
      </c>
      <c r="D8" s="455"/>
      <c r="E8" s="455" t="s">
        <v>72</v>
      </c>
      <c r="F8" s="455"/>
      <c r="G8" s="460" t="s">
        <v>73</v>
      </c>
      <c r="H8" s="460"/>
      <c r="I8" s="455" t="s">
        <v>74</v>
      </c>
      <c r="J8" s="455"/>
      <c r="K8" s="455" t="s">
        <v>75</v>
      </c>
      <c r="L8" s="455"/>
    </row>
    <row r="9" spans="1:12" ht="20.25" customHeight="1">
      <c r="A9" s="455"/>
      <c r="B9" s="455"/>
      <c r="C9" s="228" t="s">
        <v>69</v>
      </c>
      <c r="D9" s="228" t="s">
        <v>70</v>
      </c>
      <c r="E9" s="338" t="s">
        <v>69</v>
      </c>
      <c r="F9" s="338" t="s">
        <v>70</v>
      </c>
      <c r="G9" s="225" t="s">
        <v>69</v>
      </c>
      <c r="H9" s="225" t="s">
        <v>70</v>
      </c>
      <c r="I9" s="228" t="s">
        <v>69</v>
      </c>
      <c r="J9" s="228" t="s">
        <v>70</v>
      </c>
      <c r="K9" s="228" t="s">
        <v>69</v>
      </c>
      <c r="L9" s="228" t="s">
        <v>98</v>
      </c>
    </row>
    <row r="10" spans="1:19" ht="15">
      <c r="A10" s="229">
        <v>1</v>
      </c>
      <c r="B10" s="229">
        <v>2</v>
      </c>
      <c r="C10" s="229">
        <v>3</v>
      </c>
      <c r="D10" s="229">
        <v>4</v>
      </c>
      <c r="E10" s="339">
        <v>5</v>
      </c>
      <c r="F10" s="339">
        <v>6</v>
      </c>
      <c r="G10" s="126">
        <v>7</v>
      </c>
      <c r="H10" s="126">
        <v>8</v>
      </c>
      <c r="I10" s="229">
        <v>9</v>
      </c>
      <c r="J10" s="229">
        <v>10</v>
      </c>
      <c r="K10" s="229">
        <v>11</v>
      </c>
      <c r="L10" s="229">
        <v>12</v>
      </c>
      <c r="O10" s="132"/>
      <c r="P10" s="132"/>
      <c r="Q10" s="132"/>
      <c r="R10" s="132"/>
      <c r="S10" s="132"/>
    </row>
    <row r="11" spans="1:23" s="329" customFormat="1" ht="18.75">
      <c r="A11" s="326">
        <v>1</v>
      </c>
      <c r="B11" s="326" t="s">
        <v>22</v>
      </c>
      <c r="C11" s="333">
        <v>3111</v>
      </c>
      <c r="D11" s="333">
        <v>317</v>
      </c>
      <c r="E11" s="332">
        <f>22-F11</f>
        <v>7</v>
      </c>
      <c r="F11" s="332">
        <v>15</v>
      </c>
      <c r="G11" s="333">
        <v>264</v>
      </c>
      <c r="H11" s="333">
        <v>34</v>
      </c>
      <c r="I11" s="332">
        <v>0</v>
      </c>
      <c r="J11" s="332">
        <v>10</v>
      </c>
      <c r="K11" s="332">
        <v>0</v>
      </c>
      <c r="L11" s="332">
        <v>0</v>
      </c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</row>
    <row r="12" spans="1:23" s="329" customFormat="1" ht="18.75">
      <c r="A12" s="326">
        <v>2</v>
      </c>
      <c r="B12" s="326" t="s">
        <v>23</v>
      </c>
      <c r="C12" s="334">
        <v>719</v>
      </c>
      <c r="D12" s="334">
        <v>149</v>
      </c>
      <c r="E12" s="327">
        <f>22-F12</f>
        <v>4</v>
      </c>
      <c r="F12" s="327">
        <v>18</v>
      </c>
      <c r="G12" s="334">
        <v>785</v>
      </c>
      <c r="H12" s="334">
        <v>44</v>
      </c>
      <c r="I12" s="327">
        <v>1</v>
      </c>
      <c r="J12" s="327">
        <v>4</v>
      </c>
      <c r="K12" s="327">
        <v>8</v>
      </c>
      <c r="L12" s="327">
        <v>5</v>
      </c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</row>
    <row r="13" spans="1:23" s="329" customFormat="1" ht="18.75" customHeight="1">
      <c r="A13" s="326">
        <v>3</v>
      </c>
      <c r="B13" s="326" t="s">
        <v>24</v>
      </c>
      <c r="C13" s="333">
        <v>3714.937641723356</v>
      </c>
      <c r="D13" s="333">
        <v>14859.750566893425</v>
      </c>
      <c r="E13" s="332">
        <f>32-F13</f>
        <v>17</v>
      </c>
      <c r="F13" s="332">
        <v>15</v>
      </c>
      <c r="G13" s="332">
        <v>0</v>
      </c>
      <c r="H13" s="332">
        <v>0</v>
      </c>
      <c r="I13" s="332">
        <v>0</v>
      </c>
      <c r="J13" s="332">
        <v>0</v>
      </c>
      <c r="K13" s="332">
        <v>0</v>
      </c>
      <c r="L13" s="332">
        <v>0</v>
      </c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</row>
    <row r="14" spans="1:23" s="329" customFormat="1" ht="18.75">
      <c r="A14" s="326">
        <v>4</v>
      </c>
      <c r="B14" s="326" t="s">
        <v>25</v>
      </c>
      <c r="C14" s="335">
        <v>2152</v>
      </c>
      <c r="D14" s="335">
        <v>4056</v>
      </c>
      <c r="E14" s="332">
        <f>24-F14</f>
        <v>7</v>
      </c>
      <c r="F14" s="332">
        <v>17</v>
      </c>
      <c r="G14" s="335">
        <v>0</v>
      </c>
      <c r="H14" s="335">
        <v>421</v>
      </c>
      <c r="I14" s="335">
        <v>1</v>
      </c>
      <c r="J14" s="335">
        <v>5</v>
      </c>
      <c r="K14" s="335">
        <v>0</v>
      </c>
      <c r="L14" s="335">
        <v>0</v>
      </c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</row>
    <row r="15" spans="1:23" s="329" customFormat="1" ht="18.75">
      <c r="A15" s="326">
        <v>5</v>
      </c>
      <c r="B15" s="326" t="s">
        <v>26</v>
      </c>
      <c r="C15" s="336">
        <v>2009</v>
      </c>
      <c r="D15" s="336">
        <v>342</v>
      </c>
      <c r="E15" s="337">
        <f>22-F15</f>
        <v>2</v>
      </c>
      <c r="F15" s="337">
        <v>20</v>
      </c>
      <c r="G15" s="337">
        <v>0</v>
      </c>
      <c r="H15" s="337">
        <v>19</v>
      </c>
      <c r="I15" s="337">
        <v>7</v>
      </c>
      <c r="J15" s="337">
        <v>76</v>
      </c>
      <c r="K15" s="337">
        <v>0</v>
      </c>
      <c r="L15" s="337">
        <v>5</v>
      </c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</row>
    <row r="16" spans="1:23" s="329" customFormat="1" ht="18.75">
      <c r="A16" s="326">
        <v>6</v>
      </c>
      <c r="B16" s="326" t="s">
        <v>27</v>
      </c>
      <c r="C16" s="330">
        <v>5943</v>
      </c>
      <c r="D16" s="330">
        <v>998</v>
      </c>
      <c r="E16" s="330">
        <f>22-F16</f>
        <v>4</v>
      </c>
      <c r="F16" s="330">
        <v>18</v>
      </c>
      <c r="G16" s="330">
        <v>14</v>
      </c>
      <c r="H16" s="330">
        <v>31</v>
      </c>
      <c r="I16" s="330">
        <v>10</v>
      </c>
      <c r="J16" s="330">
        <v>2</v>
      </c>
      <c r="K16" s="327">
        <v>0</v>
      </c>
      <c r="L16" s="327">
        <v>0</v>
      </c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</row>
    <row r="17" spans="1:23" s="329" customFormat="1" ht="18.75">
      <c r="A17" s="326">
        <v>7</v>
      </c>
      <c r="B17" s="326" t="s">
        <v>28</v>
      </c>
      <c r="C17" s="333">
        <v>4837.067346938776</v>
      </c>
      <c r="D17" s="333">
        <v>2577.3204081632657</v>
      </c>
      <c r="E17" s="332">
        <f>20-F17</f>
        <v>5</v>
      </c>
      <c r="F17" s="332">
        <v>15</v>
      </c>
      <c r="G17" s="333">
        <v>246</v>
      </c>
      <c r="H17" s="333">
        <v>308</v>
      </c>
      <c r="I17" s="333">
        <v>0</v>
      </c>
      <c r="J17" s="333">
        <v>10</v>
      </c>
      <c r="K17" s="333">
        <v>2</v>
      </c>
      <c r="L17" s="333">
        <v>7</v>
      </c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</row>
    <row r="18" spans="1:23" s="329" customFormat="1" ht="18.75">
      <c r="A18" s="326">
        <v>8</v>
      </c>
      <c r="B18" s="326" t="s">
        <v>29</v>
      </c>
      <c r="C18" s="331">
        <v>0</v>
      </c>
      <c r="D18" s="332">
        <v>81</v>
      </c>
      <c r="E18" s="332">
        <f>24-F18</f>
        <v>0</v>
      </c>
      <c r="F18" s="332">
        <v>24</v>
      </c>
      <c r="G18" s="332">
        <v>0</v>
      </c>
      <c r="H18" s="332">
        <v>25</v>
      </c>
      <c r="I18" s="332">
        <v>0</v>
      </c>
      <c r="J18" s="332">
        <v>12</v>
      </c>
      <c r="K18" s="332">
        <v>1</v>
      </c>
      <c r="L18" s="332">
        <v>0</v>
      </c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</row>
    <row r="19" spans="1:23" s="329" customFormat="1" ht="18.75">
      <c r="A19" s="326">
        <v>9</v>
      </c>
      <c r="B19" s="326" t="s">
        <v>30</v>
      </c>
      <c r="C19" s="330">
        <v>0</v>
      </c>
      <c r="D19" s="330">
        <v>55</v>
      </c>
      <c r="E19" s="330">
        <f>10-F19</f>
        <v>3</v>
      </c>
      <c r="F19" s="330">
        <v>7</v>
      </c>
      <c r="G19" s="330">
        <v>0</v>
      </c>
      <c r="H19" s="330">
        <v>16</v>
      </c>
      <c r="I19" s="330">
        <v>0</v>
      </c>
      <c r="J19" s="330">
        <v>5</v>
      </c>
      <c r="K19" s="330">
        <v>0</v>
      </c>
      <c r="L19" s="330">
        <v>0</v>
      </c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</row>
    <row r="20" spans="1:23" s="329" customFormat="1" ht="18.75">
      <c r="A20" s="326">
        <v>10</v>
      </c>
      <c r="B20" s="326" t="s">
        <v>31</v>
      </c>
      <c r="C20" s="331">
        <v>2557</v>
      </c>
      <c r="D20" s="332">
        <v>1834</v>
      </c>
      <c r="E20" s="332">
        <f>32-F20</f>
        <v>12</v>
      </c>
      <c r="F20" s="332">
        <v>20</v>
      </c>
      <c r="G20" s="327">
        <v>0</v>
      </c>
      <c r="H20" s="327">
        <v>42</v>
      </c>
      <c r="I20" s="332">
        <v>0</v>
      </c>
      <c r="J20" s="332">
        <v>16</v>
      </c>
      <c r="K20" s="332">
        <v>2</v>
      </c>
      <c r="L20" s="332">
        <v>14</v>
      </c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</row>
    <row r="21" spans="1:23" s="329" customFormat="1" ht="18.75">
      <c r="A21" s="326">
        <v>11</v>
      </c>
      <c r="B21" s="326" t="s">
        <v>32</v>
      </c>
      <c r="C21" s="327">
        <v>5673</v>
      </c>
      <c r="D21" s="327">
        <v>626</v>
      </c>
      <c r="E21" s="327">
        <v>0</v>
      </c>
      <c r="F21" s="327">
        <v>10</v>
      </c>
      <c r="G21" s="327">
        <v>229</v>
      </c>
      <c r="H21" s="327">
        <v>140</v>
      </c>
      <c r="I21" s="327">
        <v>0</v>
      </c>
      <c r="J21" s="327">
        <v>5</v>
      </c>
      <c r="K21" s="327">
        <v>0</v>
      </c>
      <c r="L21" s="327">
        <v>2</v>
      </c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</row>
    <row r="22" spans="1:23" s="329" customFormat="1" ht="18.75">
      <c r="A22" s="326">
        <v>12</v>
      </c>
      <c r="B22" s="326" t="s">
        <v>33</v>
      </c>
      <c r="C22" s="333">
        <v>9572</v>
      </c>
      <c r="D22" s="333">
        <v>746</v>
      </c>
      <c r="E22" s="332">
        <f>24-F22</f>
        <v>2</v>
      </c>
      <c r="F22" s="332">
        <v>22</v>
      </c>
      <c r="G22" s="333">
        <v>395</v>
      </c>
      <c r="H22" s="333">
        <v>45</v>
      </c>
      <c r="I22" s="332">
        <v>0</v>
      </c>
      <c r="J22" s="332">
        <v>0</v>
      </c>
      <c r="K22" s="332">
        <v>1</v>
      </c>
      <c r="L22" s="332">
        <v>0</v>
      </c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</row>
    <row r="23" spans="1:23" s="329" customFormat="1" ht="18.75">
      <c r="A23" s="326">
        <v>13</v>
      </c>
      <c r="B23" s="326" t="s">
        <v>34</v>
      </c>
      <c r="C23" s="330">
        <v>0</v>
      </c>
      <c r="D23" s="330">
        <v>1057</v>
      </c>
      <c r="E23" s="330">
        <f>28-F23</f>
        <v>8</v>
      </c>
      <c r="F23" s="330">
        <v>20</v>
      </c>
      <c r="G23" s="330">
        <v>0</v>
      </c>
      <c r="H23" s="330">
        <v>30</v>
      </c>
      <c r="I23" s="330">
        <v>0</v>
      </c>
      <c r="J23" s="330">
        <v>0</v>
      </c>
      <c r="K23" s="330">
        <v>0</v>
      </c>
      <c r="L23" s="330">
        <v>5</v>
      </c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</row>
    <row r="24" spans="1:20" s="138" customFormat="1" ht="18.75">
      <c r="A24" s="145"/>
      <c r="B24" s="146" t="s">
        <v>5</v>
      </c>
      <c r="C24" s="147">
        <f>SUM(C11:C23)</f>
        <v>40288.004988662135</v>
      </c>
      <c r="D24" s="147">
        <f aca="true" t="shared" si="0" ref="D24:L24">SUM(D11:D23)</f>
        <v>27698.07097505669</v>
      </c>
      <c r="E24" s="340">
        <f t="shared" si="0"/>
        <v>71</v>
      </c>
      <c r="F24" s="340">
        <f t="shared" si="0"/>
        <v>221</v>
      </c>
      <c r="G24" s="153">
        <f t="shared" si="0"/>
        <v>1933</v>
      </c>
      <c r="H24" s="153">
        <f t="shared" si="0"/>
        <v>1155</v>
      </c>
      <c r="I24" s="153">
        <f t="shared" si="0"/>
        <v>19</v>
      </c>
      <c r="J24" s="153">
        <f t="shared" si="0"/>
        <v>145</v>
      </c>
      <c r="K24" s="153">
        <f t="shared" si="0"/>
        <v>14</v>
      </c>
      <c r="L24" s="153">
        <f t="shared" si="0"/>
        <v>38</v>
      </c>
      <c r="O24" s="139"/>
      <c r="S24" s="139"/>
      <c r="T24" s="139"/>
    </row>
    <row r="25" spans="5:20" s="140" customFormat="1" ht="18.75">
      <c r="E25" s="230"/>
      <c r="H25" s="256"/>
      <c r="J25" s="231"/>
      <c r="T25" s="232"/>
    </row>
    <row r="26" spans="1:12" s="235" customFormat="1" ht="30" customHeight="1">
      <c r="A26" s="233"/>
      <c r="B26" s="233"/>
      <c r="C26" s="234"/>
      <c r="D26" s="234"/>
      <c r="E26" s="234"/>
      <c r="F26" s="234"/>
      <c r="G26" s="234"/>
      <c r="H26" s="234"/>
      <c r="I26" s="234"/>
      <c r="J26" s="234"/>
      <c r="K26" s="234"/>
      <c r="L26" s="234"/>
    </row>
    <row r="27" spans="3:10" ht="18">
      <c r="C27" s="236"/>
      <c r="D27" s="236"/>
      <c r="E27" s="236"/>
      <c r="F27" s="236"/>
      <c r="G27" s="236"/>
      <c r="H27" s="236"/>
      <c r="I27" s="127"/>
      <c r="J27" s="237" t="s">
        <v>123</v>
      </c>
    </row>
    <row r="28" spans="4:10" ht="18">
      <c r="D28" s="238"/>
      <c r="J28" s="239" t="s">
        <v>124</v>
      </c>
    </row>
    <row r="29" ht="18">
      <c r="J29" s="239" t="s">
        <v>106</v>
      </c>
    </row>
    <row r="30" ht="18">
      <c r="J30" s="240" t="s">
        <v>125</v>
      </c>
    </row>
    <row r="31" ht="18">
      <c r="J31" s="239" t="s">
        <v>108</v>
      </c>
    </row>
  </sheetData>
  <sheetProtection/>
  <mergeCells count="11">
    <mergeCell ref="A8:A9"/>
    <mergeCell ref="B8:B9"/>
    <mergeCell ref="C8:D8"/>
    <mergeCell ref="E8:F8"/>
    <mergeCell ref="K1:L1"/>
    <mergeCell ref="A2:L2"/>
    <mergeCell ref="A4:L4"/>
    <mergeCell ref="A6:L6"/>
    <mergeCell ref="G8:H8"/>
    <mergeCell ref="I8:J8"/>
    <mergeCell ref="K8:L8"/>
  </mergeCells>
  <conditionalFormatting sqref="J30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0">
      <selection activeCell="V16" sqref="V16"/>
    </sheetView>
  </sheetViews>
  <sheetFormatPr defaultColWidth="9.140625" defaultRowHeight="15"/>
  <cols>
    <col min="1" max="1" width="6.421875" style="28" customWidth="1"/>
    <col min="2" max="2" width="16.7109375" style="28" customWidth="1"/>
    <col min="3" max="4" width="10.00390625" style="28" customWidth="1"/>
    <col min="5" max="5" width="6.00390625" style="28" bestFit="1" customWidth="1"/>
    <col min="6" max="6" width="10.28125" style="28" bestFit="1" customWidth="1"/>
    <col min="7" max="7" width="6.00390625" style="28" bestFit="1" customWidth="1"/>
    <col min="8" max="8" width="10.28125" style="28" bestFit="1" customWidth="1"/>
    <col min="9" max="9" width="6.00390625" style="28" bestFit="1" customWidth="1"/>
    <col min="10" max="10" width="10.28125" style="28" bestFit="1" customWidth="1"/>
    <col min="11" max="11" width="6.8515625" style="28" bestFit="1" customWidth="1"/>
    <col min="12" max="12" width="9.421875" style="28" customWidth="1"/>
    <col min="13" max="13" width="6.8515625" style="28" bestFit="1" customWidth="1"/>
    <col min="14" max="14" width="10.28125" style="28" bestFit="1" customWidth="1"/>
    <col min="15" max="15" width="6.8515625" style="28" bestFit="1" customWidth="1"/>
    <col min="16" max="16" width="10.28125" style="28" bestFit="1" customWidth="1"/>
    <col min="17" max="17" width="6.8515625" style="28" bestFit="1" customWidth="1"/>
    <col min="18" max="18" width="8.57421875" style="28" customWidth="1"/>
    <col min="19" max="19" width="6.8515625" style="28" bestFit="1" customWidth="1"/>
    <col min="20" max="20" width="10.28125" style="28" bestFit="1" customWidth="1"/>
    <col min="21" max="22" width="6.8515625" style="28" bestFit="1" customWidth="1"/>
    <col min="23" max="16384" width="9.140625" style="28" customWidth="1"/>
  </cols>
  <sheetData>
    <row r="1" ht="18.75" customHeight="1">
      <c r="V1" s="29" t="s">
        <v>90</v>
      </c>
    </row>
    <row r="2" spans="1:22" ht="18.75" customHeight="1">
      <c r="A2" s="461" t="s">
        <v>127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5" customHeight="1">
      <c r="A4" s="462" t="s">
        <v>149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</row>
    <row r="5" spans="1:22" ht="18" customHeight="1">
      <c r="A5" s="31" t="s">
        <v>37</v>
      </c>
      <c r="B5" s="2"/>
      <c r="C5" s="32"/>
      <c r="D5" s="32"/>
      <c r="E5" s="32"/>
      <c r="F5" s="32"/>
      <c r="G5" s="32"/>
      <c r="H5" s="32"/>
      <c r="I5" s="32"/>
      <c r="L5" s="33"/>
      <c r="V5" s="34"/>
    </row>
    <row r="6" spans="2:9" ht="18" customHeight="1">
      <c r="B6" s="35"/>
      <c r="C6" s="32"/>
      <c r="D6" s="32"/>
      <c r="E6" s="32"/>
      <c r="F6" s="32"/>
      <c r="G6" s="32"/>
      <c r="H6" s="32"/>
      <c r="I6" s="32"/>
    </row>
    <row r="7" spans="1:22" s="36" customFormat="1" ht="30.75" customHeight="1">
      <c r="A7" s="464" t="s">
        <v>76</v>
      </c>
      <c r="B7" s="464" t="s">
        <v>102</v>
      </c>
      <c r="C7" s="466" t="s">
        <v>77</v>
      </c>
      <c r="D7" s="466"/>
      <c r="E7" s="464" t="s">
        <v>78</v>
      </c>
      <c r="F7" s="464"/>
      <c r="G7" s="464"/>
      <c r="H7" s="464"/>
      <c r="I7" s="464"/>
      <c r="J7" s="464"/>
      <c r="K7" s="464"/>
      <c r="L7" s="464"/>
      <c r="M7" s="463" t="s">
        <v>92</v>
      </c>
      <c r="N7" s="463"/>
      <c r="O7" s="463"/>
      <c r="P7" s="463"/>
      <c r="Q7" s="463"/>
      <c r="R7" s="463"/>
      <c r="S7" s="463"/>
      <c r="T7" s="463"/>
      <c r="U7" s="463"/>
      <c r="V7" s="463"/>
    </row>
    <row r="8" spans="1:22" s="36" customFormat="1" ht="84.75" customHeight="1">
      <c r="A8" s="464"/>
      <c r="B8" s="464"/>
      <c r="C8" s="466" t="s">
        <v>81</v>
      </c>
      <c r="D8" s="466"/>
      <c r="E8" s="464" t="s">
        <v>82</v>
      </c>
      <c r="F8" s="464"/>
      <c r="G8" s="464" t="s">
        <v>83</v>
      </c>
      <c r="H8" s="464"/>
      <c r="I8" s="464" t="s">
        <v>84</v>
      </c>
      <c r="J8" s="464"/>
      <c r="K8" s="464" t="s">
        <v>85</v>
      </c>
      <c r="L8" s="464"/>
      <c r="M8" s="465" t="s">
        <v>93</v>
      </c>
      <c r="N8" s="465"/>
      <c r="O8" s="465" t="s">
        <v>94</v>
      </c>
      <c r="P8" s="465"/>
      <c r="Q8" s="465" t="s">
        <v>95</v>
      </c>
      <c r="R8" s="465"/>
      <c r="S8" s="465" t="s">
        <v>96</v>
      </c>
      <c r="T8" s="465"/>
      <c r="U8" s="465" t="s">
        <v>97</v>
      </c>
      <c r="V8" s="463"/>
    </row>
    <row r="9" spans="1:22" s="40" customFormat="1" ht="30.75" customHeight="1">
      <c r="A9" s="464"/>
      <c r="B9" s="464"/>
      <c r="C9" s="37" t="s">
        <v>86</v>
      </c>
      <c r="D9" s="37" t="s">
        <v>87</v>
      </c>
      <c r="E9" s="38" t="s">
        <v>86</v>
      </c>
      <c r="F9" s="38" t="s">
        <v>87</v>
      </c>
      <c r="G9" s="38" t="s">
        <v>86</v>
      </c>
      <c r="H9" s="38" t="s">
        <v>87</v>
      </c>
      <c r="I9" s="38" t="s">
        <v>86</v>
      </c>
      <c r="J9" s="38" t="s">
        <v>87</v>
      </c>
      <c r="K9" s="38" t="s">
        <v>86</v>
      </c>
      <c r="L9" s="38" t="s">
        <v>87</v>
      </c>
      <c r="M9" s="39" t="s">
        <v>86</v>
      </c>
      <c r="N9" s="39" t="s">
        <v>87</v>
      </c>
      <c r="O9" s="39" t="s">
        <v>86</v>
      </c>
      <c r="P9" s="39" t="s">
        <v>87</v>
      </c>
      <c r="Q9" s="39" t="s">
        <v>86</v>
      </c>
      <c r="R9" s="39" t="s">
        <v>87</v>
      </c>
      <c r="S9" s="39" t="s">
        <v>86</v>
      </c>
      <c r="T9" s="39" t="s">
        <v>87</v>
      </c>
      <c r="U9" s="39" t="s">
        <v>86</v>
      </c>
      <c r="V9" s="39" t="s">
        <v>86</v>
      </c>
    </row>
    <row r="10" spans="1:22" s="44" customFormat="1" ht="19.5" customHeight="1">
      <c r="A10" s="41">
        <v>1</v>
      </c>
      <c r="B10" s="41">
        <v>2</v>
      </c>
      <c r="C10" s="42">
        <v>3</v>
      </c>
      <c r="D10" s="42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</row>
    <row r="11" spans="1:22" s="51" customFormat="1" ht="73.5" customHeight="1">
      <c r="A11" s="45"/>
      <c r="B11" s="46" t="s">
        <v>108</v>
      </c>
      <c r="C11" s="47">
        <v>146</v>
      </c>
      <c r="D11" s="47">
        <v>141</v>
      </c>
      <c r="E11" s="48">
        <v>13</v>
      </c>
      <c r="F11" s="49">
        <v>13</v>
      </c>
      <c r="G11" s="49">
        <v>59</v>
      </c>
      <c r="H11" s="49">
        <v>59</v>
      </c>
      <c r="I11" s="49">
        <v>13</v>
      </c>
      <c r="J11" s="49">
        <v>13</v>
      </c>
      <c r="K11" s="49">
        <v>13</v>
      </c>
      <c r="L11" s="49">
        <v>12</v>
      </c>
      <c r="M11" s="50">
        <v>5</v>
      </c>
      <c r="N11" s="50">
        <v>5</v>
      </c>
      <c r="O11" s="50">
        <v>2</v>
      </c>
      <c r="P11" s="50">
        <v>2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</row>
    <row r="12" spans="1:22" s="51" customFormat="1" ht="73.5" customHeight="1">
      <c r="A12" s="116"/>
      <c r="B12" s="117"/>
      <c r="C12" s="118"/>
      <c r="D12" s="118"/>
      <c r="E12" s="119"/>
      <c r="F12" s="120"/>
      <c r="G12" s="120"/>
      <c r="H12" s="120"/>
      <c r="I12" s="120"/>
      <c r="J12" s="120"/>
      <c r="K12" s="120"/>
      <c r="L12" s="120"/>
      <c r="M12" s="121"/>
      <c r="N12" s="121"/>
      <c r="O12" s="121"/>
      <c r="P12" s="121"/>
      <c r="Q12" s="470" t="s">
        <v>123</v>
      </c>
      <c r="R12" s="470"/>
      <c r="S12" s="470"/>
      <c r="T12" s="470"/>
      <c r="U12" s="470"/>
      <c r="V12" s="121"/>
    </row>
    <row r="13" spans="9:21" ht="21" customHeight="1">
      <c r="I13" s="469"/>
      <c r="J13" s="469"/>
      <c r="K13" s="469"/>
      <c r="Q13" s="471" t="s">
        <v>124</v>
      </c>
      <c r="R13" s="471"/>
      <c r="S13" s="471"/>
      <c r="T13" s="471"/>
      <c r="U13" s="471"/>
    </row>
    <row r="14" spans="17:21" ht="18.75" customHeight="1">
      <c r="Q14" s="468" t="s">
        <v>106</v>
      </c>
      <c r="R14" s="468"/>
      <c r="S14" s="468"/>
      <c r="T14" s="468"/>
      <c r="U14" s="468"/>
    </row>
    <row r="15" spans="17:21" ht="21" customHeight="1">
      <c r="Q15" s="467" t="s">
        <v>125</v>
      </c>
      <c r="R15" s="467"/>
      <c r="S15" s="467"/>
      <c r="T15" s="467"/>
      <c r="U15" s="467"/>
    </row>
    <row r="16" spans="17:21" ht="20.25" customHeight="1">
      <c r="Q16" s="468" t="s">
        <v>108</v>
      </c>
      <c r="R16" s="468"/>
      <c r="S16" s="468"/>
      <c r="T16" s="468"/>
      <c r="U16" s="468"/>
    </row>
    <row r="17" ht="12.75">
      <c r="R17" s="55"/>
    </row>
  </sheetData>
  <sheetProtection/>
  <mergeCells count="23">
    <mergeCell ref="Q15:U15"/>
    <mergeCell ref="Q16:U16"/>
    <mergeCell ref="I13:K13"/>
    <mergeCell ref="Q12:U12"/>
    <mergeCell ref="Q13:U13"/>
    <mergeCell ref="Q14:U14"/>
    <mergeCell ref="C7:D7"/>
    <mergeCell ref="G8:H8"/>
    <mergeCell ref="O8:P8"/>
    <mergeCell ref="M8:N8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S12" sqref="S12"/>
    </sheetView>
  </sheetViews>
  <sheetFormatPr defaultColWidth="9.140625" defaultRowHeight="15"/>
  <cols>
    <col min="1" max="1" width="3.7109375" style="56" customWidth="1"/>
    <col min="2" max="2" width="11.28125" style="56" customWidth="1"/>
    <col min="3" max="4" width="7.421875" style="57" customWidth="1"/>
    <col min="5" max="26" width="6.7109375" style="57" customWidth="1"/>
    <col min="27" max="16384" width="9.140625" style="56" customWidth="1"/>
  </cols>
  <sheetData>
    <row r="1" spans="11:26" ht="12" customHeight="1">
      <c r="K1" s="472"/>
      <c r="L1" s="472"/>
      <c r="M1" s="58"/>
      <c r="N1" s="58"/>
      <c r="O1" s="58"/>
      <c r="P1" s="58"/>
      <c r="Q1" s="58"/>
      <c r="R1" s="58"/>
      <c r="S1" s="58"/>
      <c r="T1" s="58"/>
      <c r="U1" s="58"/>
      <c r="V1" s="58"/>
      <c r="X1" s="59"/>
      <c r="Y1" s="56"/>
      <c r="Z1" s="60" t="s">
        <v>91</v>
      </c>
    </row>
    <row r="2" spans="1:26" s="28" customFormat="1" ht="18.75" customHeight="1">
      <c r="A2" s="461" t="s">
        <v>127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1:26" s="28" customFormat="1" ht="6.75" customHeight="1">
      <c r="A3" s="30"/>
      <c r="B3" s="3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  <c r="Z3" s="62"/>
    </row>
    <row r="4" spans="1:26" s="28" customFormat="1" ht="21" customHeight="1">
      <c r="A4" s="462" t="s">
        <v>150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</row>
    <row r="5" spans="1:26" ht="18" customHeight="1">
      <c r="A5" s="31" t="s">
        <v>37</v>
      </c>
      <c r="B5" s="63"/>
      <c r="C5" s="64"/>
      <c r="D5" s="64"/>
      <c r="E5" s="64"/>
      <c r="F5" s="64"/>
      <c r="G5" s="64"/>
      <c r="H5" s="64"/>
      <c r="I5" s="64"/>
      <c r="X5" s="488"/>
      <c r="Y5" s="488"/>
      <c r="Z5" s="488"/>
    </row>
    <row r="6" spans="1:26" ht="18" customHeight="1">
      <c r="A6" s="66"/>
      <c r="B6" s="66"/>
      <c r="C6" s="64"/>
      <c r="D6" s="64"/>
      <c r="E6" s="64"/>
      <c r="F6" s="64"/>
      <c r="G6" s="64"/>
      <c r="H6" s="64"/>
      <c r="I6" s="64"/>
      <c r="X6" s="65"/>
      <c r="Y6" s="65"/>
      <c r="Z6" s="65"/>
    </row>
    <row r="7" spans="1:26" s="40" customFormat="1" ht="30.75" customHeight="1">
      <c r="A7" s="476" t="s">
        <v>76</v>
      </c>
      <c r="B7" s="485" t="s">
        <v>102</v>
      </c>
      <c r="C7" s="483" t="s">
        <v>77</v>
      </c>
      <c r="D7" s="484"/>
      <c r="E7" s="475" t="s">
        <v>78</v>
      </c>
      <c r="F7" s="475"/>
      <c r="G7" s="475"/>
      <c r="H7" s="475"/>
      <c r="I7" s="475"/>
      <c r="J7" s="475"/>
      <c r="K7" s="475"/>
      <c r="L7" s="475"/>
      <c r="M7" s="479" t="s">
        <v>92</v>
      </c>
      <c r="N7" s="480"/>
      <c r="O7" s="480"/>
      <c r="P7" s="480"/>
      <c r="Q7" s="480"/>
      <c r="R7" s="480"/>
      <c r="S7" s="480"/>
      <c r="T7" s="480"/>
      <c r="U7" s="480"/>
      <c r="V7" s="480"/>
      <c r="W7" s="474" t="s">
        <v>79</v>
      </c>
      <c r="X7" s="474"/>
      <c r="Y7" s="474" t="s">
        <v>80</v>
      </c>
      <c r="Z7" s="474"/>
    </row>
    <row r="8" spans="1:26" s="40" customFormat="1" ht="47.25" customHeight="1">
      <c r="A8" s="477"/>
      <c r="B8" s="486"/>
      <c r="C8" s="489" t="s">
        <v>81</v>
      </c>
      <c r="D8" s="490"/>
      <c r="E8" s="473" t="s">
        <v>82</v>
      </c>
      <c r="F8" s="473"/>
      <c r="G8" s="473" t="s">
        <v>83</v>
      </c>
      <c r="H8" s="473"/>
      <c r="I8" s="473" t="s">
        <v>84</v>
      </c>
      <c r="J8" s="473"/>
      <c r="K8" s="473" t="s">
        <v>85</v>
      </c>
      <c r="L8" s="473"/>
      <c r="M8" s="481" t="s">
        <v>93</v>
      </c>
      <c r="N8" s="481"/>
      <c r="O8" s="481" t="s">
        <v>94</v>
      </c>
      <c r="P8" s="481"/>
      <c r="Q8" s="481" t="s">
        <v>95</v>
      </c>
      <c r="R8" s="481"/>
      <c r="S8" s="481" t="s">
        <v>96</v>
      </c>
      <c r="T8" s="481"/>
      <c r="U8" s="481" t="s">
        <v>97</v>
      </c>
      <c r="V8" s="482"/>
      <c r="W8" s="474"/>
      <c r="X8" s="474"/>
      <c r="Y8" s="474"/>
      <c r="Z8" s="474"/>
    </row>
    <row r="9" spans="1:26" s="40" customFormat="1" ht="60.75" customHeight="1">
      <c r="A9" s="478"/>
      <c r="B9" s="487"/>
      <c r="C9" s="67" t="s">
        <v>88</v>
      </c>
      <c r="D9" s="67" t="s">
        <v>89</v>
      </c>
      <c r="E9" s="68" t="s">
        <v>88</v>
      </c>
      <c r="F9" s="68" t="s">
        <v>89</v>
      </c>
      <c r="G9" s="68" t="s">
        <v>88</v>
      </c>
      <c r="H9" s="68" t="s">
        <v>89</v>
      </c>
      <c r="I9" s="68" t="s">
        <v>88</v>
      </c>
      <c r="J9" s="68" t="s">
        <v>89</v>
      </c>
      <c r="K9" s="68" t="s">
        <v>88</v>
      </c>
      <c r="L9" s="68" t="s">
        <v>89</v>
      </c>
      <c r="M9" s="39" t="s">
        <v>88</v>
      </c>
      <c r="N9" s="39" t="s">
        <v>89</v>
      </c>
      <c r="O9" s="39" t="s">
        <v>88</v>
      </c>
      <c r="P9" s="39" t="s">
        <v>89</v>
      </c>
      <c r="Q9" s="39" t="s">
        <v>88</v>
      </c>
      <c r="R9" s="39" t="s">
        <v>89</v>
      </c>
      <c r="S9" s="39" t="s">
        <v>88</v>
      </c>
      <c r="T9" s="39" t="s">
        <v>89</v>
      </c>
      <c r="U9" s="39" t="s">
        <v>88</v>
      </c>
      <c r="V9" s="39" t="s">
        <v>89</v>
      </c>
      <c r="W9" s="38" t="s">
        <v>88</v>
      </c>
      <c r="X9" s="38" t="s">
        <v>89</v>
      </c>
      <c r="Y9" s="38" t="s">
        <v>88</v>
      </c>
      <c r="Z9" s="38" t="s">
        <v>89</v>
      </c>
    </row>
    <row r="10" spans="1:26" s="70" customFormat="1" ht="19.5" customHeight="1">
      <c r="A10" s="41">
        <v>1</v>
      </c>
      <c r="B10" s="41">
        <v>2</v>
      </c>
      <c r="C10" s="41">
        <v>3</v>
      </c>
      <c r="D10" s="41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  <c r="Y10" s="69">
        <v>25</v>
      </c>
      <c r="Z10" s="69">
        <v>26</v>
      </c>
    </row>
    <row r="11" spans="1:26" s="75" customFormat="1" ht="82.5" customHeight="1">
      <c r="A11" s="71"/>
      <c r="B11" s="143" t="s">
        <v>108</v>
      </c>
      <c r="C11" s="72">
        <v>141</v>
      </c>
      <c r="D11" s="72">
        <v>141</v>
      </c>
      <c r="E11" s="73">
        <v>13</v>
      </c>
      <c r="F11" s="73">
        <v>13</v>
      </c>
      <c r="G11" s="73">
        <v>59</v>
      </c>
      <c r="H11" s="73">
        <v>59</v>
      </c>
      <c r="I11" s="73">
        <v>13</v>
      </c>
      <c r="J11" s="73">
        <v>13</v>
      </c>
      <c r="K11" s="73">
        <v>13</v>
      </c>
      <c r="L11" s="73">
        <v>13</v>
      </c>
      <c r="M11" s="74">
        <v>5</v>
      </c>
      <c r="N11" s="74">
        <v>5</v>
      </c>
      <c r="O11" s="74">
        <v>2</v>
      </c>
      <c r="P11" s="74">
        <v>2</v>
      </c>
      <c r="Q11" s="74">
        <v>1</v>
      </c>
      <c r="R11" s="74">
        <v>1</v>
      </c>
      <c r="S11" s="74">
        <v>1</v>
      </c>
      <c r="T11" s="74">
        <v>1</v>
      </c>
      <c r="U11" s="74">
        <v>1</v>
      </c>
      <c r="V11" s="74">
        <v>1</v>
      </c>
      <c r="W11" s="74">
        <v>2406</v>
      </c>
      <c r="X11" s="74">
        <v>2406</v>
      </c>
      <c r="Y11" s="74">
        <v>3085</v>
      </c>
      <c r="Z11" s="74">
        <v>3085</v>
      </c>
    </row>
    <row r="12" spans="12:24" ht="15"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2:24" ht="15"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2:24" ht="15"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2:24" ht="15"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2:24" ht="15">
      <c r="V16" s="88"/>
      <c r="X16" s="78"/>
    </row>
    <row r="17" spans="13:22" ht="24.75" customHeight="1">
      <c r="M17" s="79"/>
      <c r="N17" s="79"/>
      <c r="O17" s="79"/>
      <c r="P17" s="79"/>
      <c r="Q17" s="79"/>
      <c r="R17" s="79"/>
      <c r="S17" s="79"/>
      <c r="T17" s="79"/>
      <c r="V17" s="52" t="s">
        <v>123</v>
      </c>
    </row>
    <row r="18" ht="16.5">
      <c r="V18" s="53" t="s">
        <v>124</v>
      </c>
    </row>
    <row r="19" ht="21" customHeight="1">
      <c r="V19" s="53" t="s">
        <v>106</v>
      </c>
    </row>
    <row r="20" ht="24.75" customHeight="1">
      <c r="V20" s="54" t="s">
        <v>125</v>
      </c>
    </row>
    <row r="21" ht="20.25" customHeight="1">
      <c r="V21" s="53" t="s">
        <v>108</v>
      </c>
    </row>
  </sheetData>
  <sheetProtection/>
  <mergeCells count="21">
    <mergeCell ref="X5:Z5"/>
    <mergeCell ref="G8:H8"/>
    <mergeCell ref="M8:N8"/>
    <mergeCell ref="C8:D8"/>
    <mergeCell ref="Y7:Z8"/>
    <mergeCell ref="I8:J8"/>
    <mergeCell ref="C7:D7"/>
    <mergeCell ref="E8:F8"/>
    <mergeCell ref="Q8:R8"/>
    <mergeCell ref="O8:P8"/>
    <mergeCell ref="B7:B9"/>
    <mergeCell ref="K1:L1"/>
    <mergeCell ref="K8:L8"/>
    <mergeCell ref="A2:Z2"/>
    <mergeCell ref="W7:X8"/>
    <mergeCell ref="A4:Z4"/>
    <mergeCell ref="E7:L7"/>
    <mergeCell ref="A7:A9"/>
    <mergeCell ref="M7:V7"/>
    <mergeCell ref="U8:V8"/>
    <mergeCell ref="S8:T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62"/>
  <sheetViews>
    <sheetView zoomScalePageLayoutView="0" workbookViewId="0" topLeftCell="A7">
      <selection activeCell="J4" sqref="J4"/>
    </sheetView>
  </sheetViews>
  <sheetFormatPr defaultColWidth="9.140625" defaultRowHeight="15"/>
  <cols>
    <col min="2" max="2" width="17.140625" style="0" customWidth="1"/>
    <col min="3" max="3" width="9.140625" style="92" customWidth="1"/>
    <col min="4" max="4" width="10.7109375" style="92" customWidth="1"/>
    <col min="5" max="5" width="12.00390625" style="92" customWidth="1"/>
    <col min="6" max="6" width="9.140625" style="92" customWidth="1"/>
    <col min="7" max="7" width="7.57421875" style="92" bestFit="1" customWidth="1"/>
    <col min="8" max="8" width="13.8515625" style="92" customWidth="1"/>
    <col min="9" max="9" width="24.57421875" style="92" customWidth="1"/>
    <col min="10" max="10" width="11.421875" style="87" customWidth="1"/>
    <col min="11" max="11" width="10.57421875" style="124" customWidth="1"/>
    <col min="12" max="12" width="12.57421875" style="249" customWidth="1"/>
    <col min="13" max="36" width="9.140625" style="241" customWidth="1"/>
    <col min="37" max="57" width="9.140625" style="122" customWidth="1"/>
  </cols>
  <sheetData>
    <row r="1" spans="1:9" ht="27.75" customHeight="1">
      <c r="A1" s="491" t="s">
        <v>139</v>
      </c>
      <c r="B1" s="491"/>
      <c r="C1" s="491"/>
      <c r="D1" s="491"/>
      <c r="E1" s="491"/>
      <c r="F1" s="491"/>
      <c r="G1" s="491"/>
      <c r="H1" s="491"/>
      <c r="I1" s="160"/>
    </row>
    <row r="2" spans="5:9" ht="16.5" thickBot="1">
      <c r="E2" s="492" t="s">
        <v>151</v>
      </c>
      <c r="F2" s="493"/>
      <c r="G2" s="493"/>
      <c r="H2" s="493"/>
      <c r="I2" s="161"/>
    </row>
    <row r="3" spans="1:9" ht="63" customHeight="1">
      <c r="A3" s="500" t="s">
        <v>0</v>
      </c>
      <c r="B3" s="502" t="s">
        <v>130</v>
      </c>
      <c r="C3" s="494" t="s">
        <v>131</v>
      </c>
      <c r="D3" s="494"/>
      <c r="E3" s="494" t="s">
        <v>132</v>
      </c>
      <c r="F3" s="494" t="s">
        <v>133</v>
      </c>
      <c r="G3" s="494"/>
      <c r="H3" s="495" t="s">
        <v>134</v>
      </c>
      <c r="I3" s="162"/>
    </row>
    <row r="4" spans="1:12" ht="79.5" customHeight="1">
      <c r="A4" s="501"/>
      <c r="B4" s="503"/>
      <c r="C4" s="89" t="s">
        <v>135</v>
      </c>
      <c r="D4" s="89" t="s">
        <v>136</v>
      </c>
      <c r="E4" s="497"/>
      <c r="F4" s="89" t="s">
        <v>135</v>
      </c>
      <c r="G4" s="89" t="s">
        <v>136</v>
      </c>
      <c r="H4" s="496"/>
      <c r="I4" s="162"/>
      <c r="L4" s="250">
        <v>0</v>
      </c>
    </row>
    <row r="5" spans="1:57" s="90" customFormat="1" ht="15">
      <c r="A5" s="386">
        <v>1</v>
      </c>
      <c r="B5" s="157">
        <v>2</v>
      </c>
      <c r="C5" s="164">
        <v>5</v>
      </c>
      <c r="D5" s="164">
        <v>6</v>
      </c>
      <c r="E5" s="157">
        <v>7</v>
      </c>
      <c r="F5" s="157">
        <v>8</v>
      </c>
      <c r="G5" s="157">
        <v>9</v>
      </c>
      <c r="H5" s="387">
        <v>10</v>
      </c>
      <c r="I5" s="163"/>
      <c r="J5" s="144"/>
      <c r="K5" s="173" t="s">
        <v>144</v>
      </c>
      <c r="L5" s="251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</row>
    <row r="6" spans="1:36" s="356" customFormat="1" ht="15">
      <c r="A6" s="388">
        <v>1</v>
      </c>
      <c r="B6" s="348" t="s">
        <v>22</v>
      </c>
      <c r="C6" s="349">
        <v>3802</v>
      </c>
      <c r="D6" s="349">
        <v>0</v>
      </c>
      <c r="E6" s="350">
        <v>83.5172</v>
      </c>
      <c r="F6" s="349">
        <v>35944</v>
      </c>
      <c r="G6" s="349">
        <v>320</v>
      </c>
      <c r="H6" s="389">
        <v>555.31979</v>
      </c>
      <c r="I6" s="351"/>
      <c r="J6" s="352">
        <f aca="true" t="shared" si="0" ref="J6:J19">E6+H6</f>
        <v>638.83699</v>
      </c>
      <c r="K6" s="353">
        <f>'Part-II'!K11</f>
        <v>638.8369900000001</v>
      </c>
      <c r="L6" s="354">
        <f>J6-K6</f>
        <v>0</v>
      </c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</row>
    <row r="7" spans="1:36" s="362" customFormat="1" ht="15">
      <c r="A7" s="390">
        <v>2</v>
      </c>
      <c r="B7" s="357" t="s">
        <v>23</v>
      </c>
      <c r="C7" s="358">
        <v>7895</v>
      </c>
      <c r="D7" s="358">
        <v>36</v>
      </c>
      <c r="E7" s="358">
        <v>126.15055</v>
      </c>
      <c r="F7" s="358">
        <v>26404</v>
      </c>
      <c r="G7" s="358">
        <v>45</v>
      </c>
      <c r="H7" s="391">
        <v>577.58889</v>
      </c>
      <c r="I7" s="359"/>
      <c r="J7" s="352">
        <f t="shared" si="0"/>
        <v>703.73944</v>
      </c>
      <c r="K7" s="360">
        <f>'Part-II'!K12</f>
        <v>703.7394400000001</v>
      </c>
      <c r="L7" s="354">
        <f aca="true" t="shared" si="1" ref="L7:L18">J7-K7</f>
        <v>0</v>
      </c>
      <c r="M7" s="361"/>
      <c r="N7" s="361" t="e">
        <f>#REF!+H7</f>
        <v>#REF!</v>
      </c>
      <c r="O7" s="361">
        <f>'Part-II'!K12</f>
        <v>703.7394400000001</v>
      </c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</row>
    <row r="8" spans="1:36" s="368" customFormat="1" ht="15">
      <c r="A8" s="392">
        <v>3</v>
      </c>
      <c r="B8" s="357" t="s">
        <v>24</v>
      </c>
      <c r="C8" s="363">
        <v>920</v>
      </c>
      <c r="D8" s="363">
        <v>752</v>
      </c>
      <c r="E8" s="358">
        <v>235.45</v>
      </c>
      <c r="F8" s="363">
        <v>8751</v>
      </c>
      <c r="G8" s="363">
        <v>3637</v>
      </c>
      <c r="H8" s="391">
        <v>1656.52</v>
      </c>
      <c r="I8" s="359"/>
      <c r="J8" s="364">
        <f t="shared" si="0"/>
        <v>1891.97</v>
      </c>
      <c r="K8" s="365">
        <f>'Part-II'!K13</f>
        <v>1891.97323</v>
      </c>
      <c r="L8" s="366">
        <f t="shared" si="1"/>
        <v>-0.0032300000000304863</v>
      </c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</row>
    <row r="9" spans="1:37" s="371" customFormat="1" ht="15">
      <c r="A9" s="390">
        <v>4</v>
      </c>
      <c r="B9" s="357" t="s">
        <v>25</v>
      </c>
      <c r="C9" s="393">
        <v>15635</v>
      </c>
      <c r="D9" s="334">
        <v>612</v>
      </c>
      <c r="E9" s="393">
        <v>454.30559</v>
      </c>
      <c r="F9" s="393">
        <v>45236</v>
      </c>
      <c r="G9" s="363">
        <v>59</v>
      </c>
      <c r="H9" s="394">
        <v>1108.76189</v>
      </c>
      <c r="I9" s="359"/>
      <c r="J9" s="369">
        <f t="shared" si="0"/>
        <v>1563.06748</v>
      </c>
      <c r="K9" s="360">
        <f>'Part-II'!K14</f>
        <v>1563.0674799999997</v>
      </c>
      <c r="L9" s="354">
        <f t="shared" si="1"/>
        <v>0</v>
      </c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70"/>
    </row>
    <row r="10" spans="1:36" s="362" customFormat="1" ht="15">
      <c r="A10" s="390">
        <v>5</v>
      </c>
      <c r="B10" s="357" t="s">
        <v>26</v>
      </c>
      <c r="C10" s="363">
        <v>18953</v>
      </c>
      <c r="D10" s="363">
        <v>345</v>
      </c>
      <c r="E10" s="335">
        <v>493.13156000000004</v>
      </c>
      <c r="F10" s="363">
        <v>34990</v>
      </c>
      <c r="G10" s="363">
        <v>3086</v>
      </c>
      <c r="H10" s="395">
        <v>796.2682400000001</v>
      </c>
      <c r="I10" s="359"/>
      <c r="J10" s="369">
        <f t="shared" si="0"/>
        <v>1289.3998000000001</v>
      </c>
      <c r="K10" s="360">
        <f>'Part-II'!K15</f>
        <v>1289.3998</v>
      </c>
      <c r="L10" s="354">
        <f t="shared" si="1"/>
        <v>0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</row>
    <row r="11" spans="1:36" s="368" customFormat="1" ht="15">
      <c r="A11" s="390">
        <v>6</v>
      </c>
      <c r="B11" s="357" t="s">
        <v>27</v>
      </c>
      <c r="C11" s="363">
        <v>4445</v>
      </c>
      <c r="D11" s="363">
        <v>1606</v>
      </c>
      <c r="E11" s="372">
        <v>195.23522</v>
      </c>
      <c r="F11" s="363">
        <v>30311</v>
      </c>
      <c r="G11" s="363">
        <v>5853</v>
      </c>
      <c r="H11" s="396">
        <f>1152.96167+0.16</f>
        <v>1153.12167</v>
      </c>
      <c r="I11" s="359"/>
      <c r="J11" s="364">
        <f t="shared" si="0"/>
        <v>1348.35689</v>
      </c>
      <c r="K11" s="365">
        <f>'Part-II'!K16</f>
        <v>1348.36089</v>
      </c>
      <c r="L11" s="366">
        <f t="shared" si="1"/>
        <v>-0.0039999999999054126</v>
      </c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</row>
    <row r="12" spans="1:36" s="368" customFormat="1" ht="15">
      <c r="A12" s="390">
        <v>7</v>
      </c>
      <c r="B12" s="357" t="s">
        <v>129</v>
      </c>
      <c r="C12" s="373">
        <v>4466</v>
      </c>
      <c r="D12" s="373">
        <v>53</v>
      </c>
      <c r="E12" s="374">
        <v>91.16</v>
      </c>
      <c r="F12" s="373">
        <v>35893</v>
      </c>
      <c r="G12" s="373">
        <v>4300</v>
      </c>
      <c r="H12" s="397">
        <v>892.23</v>
      </c>
      <c r="I12" s="359"/>
      <c r="J12" s="364">
        <f t="shared" si="0"/>
        <v>983.39</v>
      </c>
      <c r="K12" s="365">
        <f>'Part-II'!K17</f>
        <v>983.3926399999999</v>
      </c>
      <c r="L12" s="366">
        <f t="shared" si="1"/>
        <v>-0.0026399999999284773</v>
      </c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</row>
    <row r="13" spans="1:36" s="362" customFormat="1" ht="15">
      <c r="A13" s="390">
        <v>8</v>
      </c>
      <c r="B13" s="357" t="s">
        <v>29</v>
      </c>
      <c r="C13" s="375">
        <v>2380</v>
      </c>
      <c r="D13" s="375">
        <v>11</v>
      </c>
      <c r="E13" s="393">
        <v>32.34589999999999</v>
      </c>
      <c r="F13" s="375">
        <v>32582</v>
      </c>
      <c r="G13" s="375">
        <v>1389</v>
      </c>
      <c r="H13" s="395">
        <v>681.8476800000001</v>
      </c>
      <c r="I13" s="359"/>
      <c r="J13" s="369">
        <f t="shared" si="0"/>
        <v>714.1935800000001</v>
      </c>
      <c r="K13" s="360">
        <f>'Part-II'!K18</f>
        <v>714.1935800000001</v>
      </c>
      <c r="L13" s="354">
        <f t="shared" si="1"/>
        <v>0</v>
      </c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</row>
    <row r="14" spans="1:36" s="362" customFormat="1" ht="15">
      <c r="A14" s="390">
        <v>9</v>
      </c>
      <c r="B14" s="357" t="s">
        <v>30</v>
      </c>
      <c r="C14" s="363">
        <v>0</v>
      </c>
      <c r="D14" s="363">
        <v>0</v>
      </c>
      <c r="E14" s="372">
        <v>0</v>
      </c>
      <c r="F14" s="363">
        <v>51609</v>
      </c>
      <c r="G14" s="363">
        <v>368</v>
      </c>
      <c r="H14" s="396">
        <f>559.48+1</f>
        <v>560.48</v>
      </c>
      <c r="I14" s="359"/>
      <c r="J14" s="369">
        <f t="shared" si="0"/>
        <v>560.48</v>
      </c>
      <c r="K14" s="360">
        <f>'Part-II'!K19</f>
        <v>560.48243</v>
      </c>
      <c r="L14" s="354">
        <f t="shared" si="1"/>
        <v>-0.002430000000003929</v>
      </c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</row>
    <row r="15" spans="1:36" s="368" customFormat="1" ht="15">
      <c r="A15" s="392">
        <v>10</v>
      </c>
      <c r="B15" s="376" t="s">
        <v>31</v>
      </c>
      <c r="C15" s="377">
        <v>7679</v>
      </c>
      <c r="D15" s="363">
        <v>0</v>
      </c>
      <c r="E15" s="377">
        <v>57.42875000000001</v>
      </c>
      <c r="F15" s="377">
        <v>48857</v>
      </c>
      <c r="G15" s="363">
        <v>0</v>
      </c>
      <c r="H15" s="398">
        <v>889.2028199999999</v>
      </c>
      <c r="I15" s="359"/>
      <c r="J15" s="378">
        <f t="shared" si="0"/>
        <v>946.6315699999999</v>
      </c>
      <c r="K15" s="379">
        <f>'Part-II'!K20</f>
        <v>946.6315699999999</v>
      </c>
      <c r="L15" s="366">
        <f t="shared" si="1"/>
        <v>0</v>
      </c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</row>
    <row r="16" spans="1:37" s="382" customFormat="1" ht="15">
      <c r="A16" s="390">
        <v>11</v>
      </c>
      <c r="B16" s="357" t="s">
        <v>32</v>
      </c>
      <c r="C16" s="358">
        <v>2816</v>
      </c>
      <c r="D16" s="358">
        <v>0</v>
      </c>
      <c r="E16" s="380">
        <v>46.6234</v>
      </c>
      <c r="F16" s="358">
        <v>28539</v>
      </c>
      <c r="G16" s="358">
        <v>0</v>
      </c>
      <c r="H16" s="391">
        <v>350.17195</v>
      </c>
      <c r="I16" s="359"/>
      <c r="J16" s="364">
        <f t="shared" si="0"/>
        <v>396.79535</v>
      </c>
      <c r="K16" s="379">
        <f>'Part-II'!K21</f>
        <v>396.79535000000004</v>
      </c>
      <c r="L16" s="366">
        <f t="shared" si="1"/>
        <v>0</v>
      </c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81"/>
    </row>
    <row r="17" spans="1:36" s="362" customFormat="1" ht="15">
      <c r="A17" s="390">
        <v>12</v>
      </c>
      <c r="B17" s="357" t="s">
        <v>33</v>
      </c>
      <c r="C17" s="375">
        <v>2906</v>
      </c>
      <c r="D17" s="375">
        <v>0</v>
      </c>
      <c r="E17" s="335">
        <v>23.4143</v>
      </c>
      <c r="F17" s="335">
        <v>45847</v>
      </c>
      <c r="G17" s="375">
        <v>4733</v>
      </c>
      <c r="H17" s="395">
        <v>600.6701200000001</v>
      </c>
      <c r="I17" s="359"/>
      <c r="J17" s="364">
        <f t="shared" si="0"/>
        <v>624.0844200000001</v>
      </c>
      <c r="K17" s="379">
        <f>'Part-II'!K22</f>
        <v>624.08442</v>
      </c>
      <c r="L17" s="354">
        <f t="shared" si="1"/>
        <v>0</v>
      </c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</row>
    <row r="18" spans="1:36" s="362" customFormat="1" ht="15">
      <c r="A18" s="399">
        <v>13</v>
      </c>
      <c r="B18" s="383" t="s">
        <v>34</v>
      </c>
      <c r="C18" s="384">
        <v>2741</v>
      </c>
      <c r="D18" s="384">
        <v>0</v>
      </c>
      <c r="E18" s="400">
        <v>95.03521</v>
      </c>
      <c r="F18" s="384">
        <v>38657</v>
      </c>
      <c r="G18" s="384">
        <v>0</v>
      </c>
      <c r="H18" s="398">
        <v>1030.64862</v>
      </c>
      <c r="I18" s="359"/>
      <c r="J18" s="369">
        <f>E18+H18</f>
        <v>1125.68383</v>
      </c>
      <c r="K18" s="385">
        <f>'Part-II'!K23</f>
        <v>1125.68439</v>
      </c>
      <c r="L18" s="354">
        <f t="shared" si="1"/>
        <v>-0.000559999999950378</v>
      </c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</row>
    <row r="19" spans="1:36" s="133" customFormat="1" ht="24" customHeight="1" thickBot="1">
      <c r="A19" s="498" t="s">
        <v>5</v>
      </c>
      <c r="B19" s="499"/>
      <c r="C19" s="401">
        <f aca="true" t="shared" si="2" ref="C19:H19">SUM(C6:C18)</f>
        <v>74638</v>
      </c>
      <c r="D19" s="401">
        <f t="shared" si="2"/>
        <v>3415</v>
      </c>
      <c r="E19" s="402">
        <f t="shared" si="2"/>
        <v>1933.7976800000001</v>
      </c>
      <c r="F19" s="401">
        <f t="shared" si="2"/>
        <v>463620</v>
      </c>
      <c r="G19" s="401">
        <f t="shared" si="2"/>
        <v>23790</v>
      </c>
      <c r="H19" s="403">
        <f t="shared" si="2"/>
        <v>10852.831670000001</v>
      </c>
      <c r="I19" s="156"/>
      <c r="J19" s="155">
        <f t="shared" si="0"/>
        <v>12786.629350000001</v>
      </c>
      <c r="K19" s="154">
        <f>'Part-II'!K24</f>
        <v>12786.642209999998</v>
      </c>
      <c r="L19" s="248">
        <f>J19-K19</f>
        <v>-0.012859999997090199</v>
      </c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</row>
    <row r="20" spans="10:36" s="132" customFormat="1" ht="15">
      <c r="J20" s="124"/>
      <c r="K20" s="124"/>
      <c r="L20" s="249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</row>
    <row r="21" spans="3:36" s="132" customFormat="1" ht="15">
      <c r="C21" s="134"/>
      <c r="D21" s="134"/>
      <c r="E21" s="134"/>
      <c r="F21" s="134"/>
      <c r="G21" s="134"/>
      <c r="H21" s="134"/>
      <c r="I21" s="134"/>
      <c r="J21" s="124"/>
      <c r="K21" s="124"/>
      <c r="L21" s="249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</row>
    <row r="22" spans="3:36" s="132" customFormat="1" ht="15">
      <c r="C22" s="134"/>
      <c r="D22" s="134"/>
      <c r="E22" s="134"/>
      <c r="F22" s="134"/>
      <c r="G22" s="134"/>
      <c r="H22" s="134"/>
      <c r="J22" s="124"/>
      <c r="K22" s="124"/>
      <c r="L22" s="249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</row>
    <row r="23" spans="3:36" s="132" customFormat="1" ht="15">
      <c r="C23" s="134"/>
      <c r="D23" s="134"/>
      <c r="E23" s="134"/>
      <c r="F23" s="134"/>
      <c r="G23" s="134"/>
      <c r="H23" s="134"/>
      <c r="I23" s="134"/>
      <c r="J23" s="124"/>
      <c r="K23" s="124"/>
      <c r="L23" s="249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</row>
    <row r="24" spans="3:36" s="217" customFormat="1" ht="11.25">
      <c r="C24" s="218"/>
      <c r="D24" s="218"/>
      <c r="E24" s="218"/>
      <c r="F24" s="218"/>
      <c r="G24" s="218"/>
      <c r="H24" s="218"/>
      <c r="I24" s="218"/>
      <c r="L24" s="252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</row>
    <row r="25" spans="3:36" s="217" customFormat="1" ht="11.25">
      <c r="C25" s="218"/>
      <c r="D25" s="218"/>
      <c r="E25" s="218"/>
      <c r="F25" s="218"/>
      <c r="G25" s="218"/>
      <c r="H25" s="218"/>
      <c r="I25" s="218"/>
      <c r="L25" s="252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</row>
    <row r="26" spans="3:36" s="132" customFormat="1" ht="15">
      <c r="C26" s="134"/>
      <c r="D26" s="134"/>
      <c r="E26" s="134"/>
      <c r="F26" s="134"/>
      <c r="G26" s="134"/>
      <c r="H26" s="134"/>
      <c r="I26" s="134"/>
      <c r="J26" s="124"/>
      <c r="K26" s="124"/>
      <c r="L26" s="249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</row>
    <row r="27" spans="3:36" s="132" customFormat="1" ht="15">
      <c r="C27" s="134"/>
      <c r="D27" s="134"/>
      <c r="E27" s="134"/>
      <c r="F27" s="134"/>
      <c r="G27" s="134"/>
      <c r="H27" s="134"/>
      <c r="I27" s="134"/>
      <c r="J27" s="124"/>
      <c r="K27" s="124"/>
      <c r="L27" s="249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</row>
    <row r="28" spans="3:36" s="132" customFormat="1" ht="15">
      <c r="C28" s="134"/>
      <c r="D28" s="134"/>
      <c r="E28" s="134"/>
      <c r="F28" s="134"/>
      <c r="G28" s="134"/>
      <c r="H28" s="134"/>
      <c r="I28" s="134"/>
      <c r="J28" s="124"/>
      <c r="K28" s="124"/>
      <c r="L28" s="249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</row>
    <row r="29" spans="3:36" s="132" customFormat="1" ht="15">
      <c r="C29" s="134"/>
      <c r="D29" s="134"/>
      <c r="E29" s="134"/>
      <c r="F29" s="134"/>
      <c r="G29" s="134"/>
      <c r="H29" s="134"/>
      <c r="I29" s="134"/>
      <c r="J29" s="124"/>
      <c r="K29" s="124"/>
      <c r="L29" s="249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</row>
    <row r="30" spans="3:36" s="132" customFormat="1" ht="15">
      <c r="C30" s="134"/>
      <c r="D30" s="134"/>
      <c r="E30" s="134"/>
      <c r="F30" s="134"/>
      <c r="G30" s="134"/>
      <c r="H30" s="134"/>
      <c r="I30" s="134"/>
      <c r="J30" s="124"/>
      <c r="K30" s="124"/>
      <c r="L30" s="249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</row>
    <row r="31" spans="3:36" s="132" customFormat="1" ht="15">
      <c r="C31" s="134"/>
      <c r="D31" s="134"/>
      <c r="E31" s="134"/>
      <c r="F31" s="134"/>
      <c r="G31" s="134"/>
      <c r="H31" s="134"/>
      <c r="I31" s="134"/>
      <c r="J31" s="124"/>
      <c r="K31" s="124"/>
      <c r="L31" s="249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</row>
    <row r="32" spans="3:36" s="132" customFormat="1" ht="15">
      <c r="C32" s="134"/>
      <c r="D32" s="134"/>
      <c r="E32" s="134"/>
      <c r="F32" s="134"/>
      <c r="G32" s="134"/>
      <c r="H32" s="134"/>
      <c r="I32" s="134"/>
      <c r="J32" s="124"/>
      <c r="K32" s="124"/>
      <c r="L32" s="249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</row>
    <row r="33" spans="3:36" s="132" customFormat="1" ht="15">
      <c r="C33" s="134"/>
      <c r="D33" s="134"/>
      <c r="E33" s="134"/>
      <c r="F33" s="134"/>
      <c r="G33" s="134"/>
      <c r="H33" s="134"/>
      <c r="I33" s="134"/>
      <c r="J33" s="124"/>
      <c r="K33" s="124"/>
      <c r="L33" s="249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</row>
    <row r="34" spans="3:36" s="132" customFormat="1" ht="15">
      <c r="C34" s="134"/>
      <c r="D34" s="134"/>
      <c r="E34" s="134"/>
      <c r="F34" s="134"/>
      <c r="G34" s="134"/>
      <c r="H34" s="134"/>
      <c r="I34" s="134"/>
      <c r="J34" s="124"/>
      <c r="K34" s="124"/>
      <c r="L34" s="249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</row>
    <row r="35" spans="3:36" s="132" customFormat="1" ht="15">
      <c r="C35" s="134"/>
      <c r="D35" s="134"/>
      <c r="E35" s="134"/>
      <c r="F35" s="134"/>
      <c r="G35" s="134"/>
      <c r="H35" s="134"/>
      <c r="I35" s="134"/>
      <c r="J35" s="124"/>
      <c r="K35" s="124"/>
      <c r="L35" s="249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</row>
    <row r="36" spans="3:36" s="132" customFormat="1" ht="15">
      <c r="C36" s="134"/>
      <c r="D36" s="134"/>
      <c r="E36" s="134"/>
      <c r="F36" s="134"/>
      <c r="G36" s="134"/>
      <c r="H36" s="134"/>
      <c r="I36" s="134"/>
      <c r="J36" s="124"/>
      <c r="K36" s="124"/>
      <c r="L36" s="249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</row>
    <row r="37" spans="3:36" s="132" customFormat="1" ht="15">
      <c r="C37" s="134"/>
      <c r="D37" s="134"/>
      <c r="E37" s="134"/>
      <c r="F37" s="134"/>
      <c r="G37" s="134"/>
      <c r="H37" s="134"/>
      <c r="I37" s="134"/>
      <c r="J37" s="124"/>
      <c r="K37" s="124"/>
      <c r="L37" s="249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</row>
    <row r="38" spans="3:36" s="132" customFormat="1" ht="15">
      <c r="C38" s="134"/>
      <c r="D38" s="134"/>
      <c r="E38" s="134"/>
      <c r="F38" s="134"/>
      <c r="G38" s="134"/>
      <c r="H38" s="134"/>
      <c r="I38" s="134"/>
      <c r="J38" s="124"/>
      <c r="K38" s="124"/>
      <c r="L38" s="249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</row>
    <row r="39" spans="3:36" s="132" customFormat="1" ht="15">
      <c r="C39" s="134"/>
      <c r="D39" s="134"/>
      <c r="E39" s="134"/>
      <c r="F39" s="134"/>
      <c r="G39" s="134"/>
      <c r="H39" s="134"/>
      <c r="I39" s="134"/>
      <c r="J39" s="124"/>
      <c r="K39" s="124"/>
      <c r="L39" s="249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</row>
    <row r="40" spans="3:36" s="132" customFormat="1" ht="15">
      <c r="C40" s="134"/>
      <c r="D40" s="134"/>
      <c r="E40" s="134"/>
      <c r="F40" s="134"/>
      <c r="G40" s="134"/>
      <c r="H40" s="134"/>
      <c r="I40" s="134"/>
      <c r="J40" s="124"/>
      <c r="K40" s="124"/>
      <c r="L40" s="249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</row>
    <row r="41" spans="3:36" s="132" customFormat="1" ht="15">
      <c r="C41" s="134"/>
      <c r="D41" s="134"/>
      <c r="E41" s="134"/>
      <c r="F41" s="134"/>
      <c r="G41" s="134"/>
      <c r="H41" s="134"/>
      <c r="I41" s="134"/>
      <c r="J41" s="124"/>
      <c r="K41" s="124"/>
      <c r="L41" s="249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</row>
    <row r="42" spans="3:36" s="132" customFormat="1" ht="15">
      <c r="C42" s="134"/>
      <c r="D42" s="134"/>
      <c r="E42" s="134"/>
      <c r="F42" s="134"/>
      <c r="G42" s="134"/>
      <c r="H42" s="134"/>
      <c r="I42" s="134"/>
      <c r="J42" s="124"/>
      <c r="K42" s="124"/>
      <c r="L42" s="249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</row>
    <row r="43" spans="3:36" s="132" customFormat="1" ht="15">
      <c r="C43" s="134"/>
      <c r="D43" s="134"/>
      <c r="E43" s="134"/>
      <c r="F43" s="134"/>
      <c r="G43" s="134"/>
      <c r="H43" s="134"/>
      <c r="I43" s="134"/>
      <c r="J43" s="124"/>
      <c r="K43" s="124"/>
      <c r="L43" s="249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</row>
    <row r="44" spans="3:36" s="132" customFormat="1" ht="15">
      <c r="C44" s="134"/>
      <c r="D44" s="134"/>
      <c r="E44" s="134"/>
      <c r="F44" s="134"/>
      <c r="G44" s="134"/>
      <c r="H44" s="134"/>
      <c r="I44" s="134"/>
      <c r="J44" s="124"/>
      <c r="K44" s="124"/>
      <c r="L44" s="249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</row>
    <row r="45" spans="3:36" s="132" customFormat="1" ht="15">
      <c r="C45" s="134"/>
      <c r="D45" s="134"/>
      <c r="E45" s="134"/>
      <c r="F45" s="134"/>
      <c r="G45" s="134"/>
      <c r="H45" s="134"/>
      <c r="I45" s="134"/>
      <c r="J45" s="124"/>
      <c r="K45" s="124"/>
      <c r="L45" s="249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</row>
    <row r="46" spans="3:36" s="132" customFormat="1" ht="15">
      <c r="C46" s="134"/>
      <c r="D46" s="134"/>
      <c r="E46" s="134"/>
      <c r="F46" s="134"/>
      <c r="G46" s="134"/>
      <c r="H46" s="134"/>
      <c r="I46" s="134"/>
      <c r="J46" s="124"/>
      <c r="K46" s="124"/>
      <c r="L46" s="249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</row>
    <row r="47" spans="3:36" s="132" customFormat="1" ht="15">
      <c r="C47" s="134"/>
      <c r="D47" s="134"/>
      <c r="E47" s="134"/>
      <c r="F47" s="134"/>
      <c r="G47" s="134"/>
      <c r="H47" s="134"/>
      <c r="I47" s="134"/>
      <c r="J47" s="124"/>
      <c r="K47" s="124"/>
      <c r="L47" s="249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</row>
    <row r="48" spans="3:36" s="132" customFormat="1" ht="15">
      <c r="C48" s="134"/>
      <c r="D48" s="134"/>
      <c r="E48" s="134"/>
      <c r="F48" s="134"/>
      <c r="G48" s="134"/>
      <c r="H48" s="134"/>
      <c r="I48" s="134"/>
      <c r="J48" s="124"/>
      <c r="K48" s="124"/>
      <c r="L48" s="249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</row>
    <row r="49" spans="3:36" s="132" customFormat="1" ht="15">
      <c r="C49" s="134"/>
      <c r="D49" s="134"/>
      <c r="E49" s="134"/>
      <c r="F49" s="134"/>
      <c r="G49" s="134"/>
      <c r="H49" s="134"/>
      <c r="I49" s="134"/>
      <c r="J49" s="124"/>
      <c r="K49" s="124"/>
      <c r="L49" s="249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</row>
    <row r="50" spans="3:36" s="132" customFormat="1" ht="15">
      <c r="C50" s="134"/>
      <c r="D50" s="134"/>
      <c r="E50" s="134"/>
      <c r="F50" s="134"/>
      <c r="G50" s="134"/>
      <c r="H50" s="134"/>
      <c r="I50" s="134"/>
      <c r="J50" s="124"/>
      <c r="K50" s="124"/>
      <c r="L50" s="249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</row>
    <row r="51" spans="3:36" s="132" customFormat="1" ht="15">
      <c r="C51" s="134"/>
      <c r="D51" s="134"/>
      <c r="E51" s="134"/>
      <c r="F51" s="134"/>
      <c r="G51" s="134"/>
      <c r="H51" s="134"/>
      <c r="I51" s="134"/>
      <c r="J51" s="124"/>
      <c r="K51" s="124"/>
      <c r="L51" s="249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</row>
    <row r="52" spans="3:36" s="132" customFormat="1" ht="15">
      <c r="C52" s="134"/>
      <c r="D52" s="134"/>
      <c r="E52" s="134"/>
      <c r="F52" s="134"/>
      <c r="G52" s="134"/>
      <c r="H52" s="134"/>
      <c r="I52" s="134"/>
      <c r="J52" s="124"/>
      <c r="K52" s="124"/>
      <c r="L52" s="249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</row>
    <row r="53" spans="3:36" s="132" customFormat="1" ht="15">
      <c r="C53" s="134"/>
      <c r="D53" s="134"/>
      <c r="E53" s="134"/>
      <c r="F53" s="134"/>
      <c r="G53" s="134"/>
      <c r="H53" s="134"/>
      <c r="I53" s="134"/>
      <c r="J53" s="124"/>
      <c r="K53" s="124"/>
      <c r="L53" s="249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</row>
    <row r="54" spans="3:36" s="132" customFormat="1" ht="15">
      <c r="C54" s="134"/>
      <c r="D54" s="134"/>
      <c r="E54" s="134"/>
      <c r="F54" s="134"/>
      <c r="G54" s="134"/>
      <c r="H54" s="134"/>
      <c r="I54" s="134"/>
      <c r="J54" s="124"/>
      <c r="K54" s="124"/>
      <c r="L54" s="249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</row>
    <row r="55" spans="3:36" s="132" customFormat="1" ht="15">
      <c r="C55" s="134"/>
      <c r="D55" s="134"/>
      <c r="E55" s="134"/>
      <c r="F55" s="134"/>
      <c r="G55" s="134"/>
      <c r="H55" s="134"/>
      <c r="I55" s="134"/>
      <c r="J55" s="124"/>
      <c r="K55" s="124"/>
      <c r="L55" s="249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</row>
    <row r="56" spans="3:36" s="132" customFormat="1" ht="15">
      <c r="C56" s="134"/>
      <c r="D56" s="134"/>
      <c r="E56" s="134"/>
      <c r="F56" s="134"/>
      <c r="G56" s="134"/>
      <c r="H56" s="134"/>
      <c r="I56" s="134"/>
      <c r="J56" s="124"/>
      <c r="K56" s="124"/>
      <c r="L56" s="249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</row>
    <row r="57" spans="3:36" s="132" customFormat="1" ht="15">
      <c r="C57" s="134"/>
      <c r="D57" s="134"/>
      <c r="E57" s="134"/>
      <c r="F57" s="134"/>
      <c r="G57" s="134"/>
      <c r="H57" s="134"/>
      <c r="I57" s="134"/>
      <c r="J57" s="124"/>
      <c r="K57" s="124"/>
      <c r="L57" s="249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</row>
    <row r="58" spans="3:36" s="132" customFormat="1" ht="15">
      <c r="C58" s="134"/>
      <c r="D58" s="134"/>
      <c r="E58" s="134"/>
      <c r="F58" s="134"/>
      <c r="G58" s="134"/>
      <c r="H58" s="134"/>
      <c r="I58" s="134"/>
      <c r="J58" s="124"/>
      <c r="K58" s="124"/>
      <c r="L58" s="249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</row>
    <row r="59" spans="3:36" s="132" customFormat="1" ht="15">
      <c r="C59" s="134"/>
      <c r="D59" s="134"/>
      <c r="E59" s="134"/>
      <c r="F59" s="134"/>
      <c r="G59" s="134"/>
      <c r="H59" s="134"/>
      <c r="I59" s="134"/>
      <c r="J59" s="124"/>
      <c r="K59" s="124"/>
      <c r="L59" s="249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</row>
    <row r="60" spans="3:36" s="132" customFormat="1" ht="15">
      <c r="C60" s="134"/>
      <c r="D60" s="134"/>
      <c r="E60" s="134"/>
      <c r="F60" s="134"/>
      <c r="G60" s="134"/>
      <c r="H60" s="134"/>
      <c r="I60" s="134"/>
      <c r="J60" s="124"/>
      <c r="K60" s="124"/>
      <c r="L60" s="249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</row>
    <row r="61" spans="3:36" s="132" customFormat="1" ht="15">
      <c r="C61" s="134"/>
      <c r="D61" s="134"/>
      <c r="E61" s="134"/>
      <c r="F61" s="134"/>
      <c r="G61" s="134"/>
      <c r="H61" s="134"/>
      <c r="I61" s="134"/>
      <c r="J61" s="124"/>
      <c r="K61" s="124"/>
      <c r="L61" s="249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</row>
    <row r="62" spans="3:36" s="132" customFormat="1" ht="15">
      <c r="C62" s="134"/>
      <c r="D62" s="134"/>
      <c r="E62" s="134"/>
      <c r="F62" s="134"/>
      <c r="G62" s="134"/>
      <c r="H62" s="134"/>
      <c r="I62" s="134"/>
      <c r="J62" s="124"/>
      <c r="K62" s="124"/>
      <c r="L62" s="249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</row>
  </sheetData>
  <sheetProtection/>
  <mergeCells count="9">
    <mergeCell ref="A1:H1"/>
    <mergeCell ref="E2:H2"/>
    <mergeCell ref="F3:G3"/>
    <mergeCell ref="H3:H4"/>
    <mergeCell ref="E3:E4"/>
    <mergeCell ref="A19:B19"/>
    <mergeCell ref="A3:A4"/>
    <mergeCell ref="B3:B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MGNREGS-4</cp:lastModifiedBy>
  <cp:lastPrinted>2012-04-05T10:25:41Z</cp:lastPrinted>
  <dcterms:created xsi:type="dcterms:W3CDTF">2008-06-03T10:00:46Z</dcterms:created>
  <dcterms:modified xsi:type="dcterms:W3CDTF">2012-04-05T11:26:54Z</dcterms:modified>
  <cp:category/>
  <cp:version/>
  <cp:contentType/>
  <cp:contentStatus/>
</cp:coreProperties>
</file>